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Michael\Desktop\"/>
    </mc:Choice>
  </mc:AlternateContent>
  <bookViews>
    <workbookView xWindow="480" yWindow="420" windowWidth="23250" windowHeight="12285" tabRatio="796"/>
  </bookViews>
  <sheets>
    <sheet name="Investment vs Opportunity Cost" sheetId="9" r:id="rId1"/>
    <sheet name="Investment vs Investment" sheetId="10" r:id="rId2"/>
  </sheets>
  <calcPr calcId="152511"/>
</workbook>
</file>

<file path=xl/calcChain.xml><?xml version="1.0" encoding="utf-8"?>
<calcChain xmlns="http://schemas.openxmlformats.org/spreadsheetml/2006/main">
  <c r="J16" i="10" l="1"/>
  <c r="I16" i="10"/>
  <c r="J19" i="10"/>
  <c r="I14" i="10"/>
  <c r="AH13" i="10"/>
  <c r="AU14" i="10"/>
  <c r="AH14" i="10" s="1"/>
  <c r="AP19" i="10"/>
  <c r="AT15" i="10"/>
  <c r="AT16" i="10"/>
  <c r="AT17" i="10"/>
  <c r="AT18" i="10"/>
  <c r="AT19" i="10"/>
  <c r="AT20" i="10"/>
  <c r="AT21" i="10"/>
  <c r="AT22" i="10"/>
  <c r="AT23" i="10"/>
  <c r="AT24" i="10" s="1"/>
  <c r="AT25" i="10" s="1"/>
  <c r="AT26" i="10" s="1"/>
  <c r="AT27" i="10" s="1"/>
  <c r="AT28" i="10" s="1"/>
  <c r="AT29" i="10" s="1"/>
  <c r="AT30" i="10" s="1"/>
  <c r="AT31" i="10" s="1"/>
  <c r="AT32" i="10" s="1"/>
  <c r="AT33" i="10" s="1"/>
  <c r="AT34" i="10" s="1"/>
  <c r="AT35" i="10" s="1"/>
  <c r="AT36" i="10" s="1"/>
  <c r="AT37" i="10" s="1"/>
  <c r="AT38" i="10" s="1"/>
  <c r="AT39" i="10" s="1"/>
  <c r="AT40" i="10" s="1"/>
  <c r="AT41" i="10" s="1"/>
  <c r="AT42" i="10" s="1"/>
  <c r="AT43" i="10" s="1"/>
  <c r="AT44" i="10" s="1"/>
  <c r="AT45" i="10" s="1"/>
  <c r="AT46" i="10" s="1"/>
  <c r="AT47" i="10" s="1"/>
  <c r="AT48" i="10" s="1"/>
  <c r="AT49" i="10" s="1"/>
  <c r="AT50" i="10" s="1"/>
  <c r="AT51" i="10" s="1"/>
  <c r="AT52" i="10" s="1"/>
  <c r="AT53" i="10" s="1"/>
  <c r="AT54" i="10" s="1"/>
  <c r="AT55" i="10" s="1"/>
  <c r="AT56" i="10" s="1"/>
  <c r="AT57" i="10" s="1"/>
  <c r="AT58" i="10" s="1"/>
  <c r="AT59" i="10" s="1"/>
  <c r="AT60" i="10" s="1"/>
  <c r="AT61" i="10" s="1"/>
  <c r="AT62" i="10" s="1"/>
  <c r="AT63" i="10" s="1"/>
  <c r="AT64" i="10" s="1"/>
  <c r="AT65" i="10" s="1"/>
  <c r="AT66" i="10" s="1"/>
  <c r="AT67" i="10" s="1"/>
  <c r="AT68" i="10" s="1"/>
  <c r="AT69" i="10" s="1"/>
  <c r="AT70" i="10" s="1"/>
  <c r="AT71" i="10" s="1"/>
  <c r="AT72" i="10" s="1"/>
  <c r="AT73" i="10" s="1"/>
  <c r="AT74" i="10" s="1"/>
  <c r="AT75" i="10" s="1"/>
  <c r="AT76" i="10" s="1"/>
  <c r="AT77" i="10" s="1"/>
  <c r="AT78" i="10" s="1"/>
  <c r="AT79" i="10" s="1"/>
  <c r="AT80" i="10" s="1"/>
  <c r="AT81" i="10" s="1"/>
  <c r="AT82" i="10" s="1"/>
  <c r="AT83" i="10" s="1"/>
  <c r="AT84" i="10" s="1"/>
  <c r="AT85" i="10" s="1"/>
  <c r="AT86" i="10" s="1"/>
  <c r="AT87" i="10" s="1"/>
  <c r="AT88" i="10" s="1"/>
  <c r="AT89" i="10" s="1"/>
  <c r="AT90" i="10" s="1"/>
  <c r="AT91" i="10" s="1"/>
  <c r="AT92" i="10" s="1"/>
  <c r="AT93" i="10" s="1"/>
  <c r="AT94" i="10" s="1"/>
  <c r="AT14" i="10"/>
  <c r="G45" i="10"/>
  <c r="G47" i="10" s="1"/>
  <c r="J15" i="10"/>
  <c r="M43" i="10"/>
  <c r="M41" i="10"/>
  <c r="M39" i="10"/>
  <c r="M37" i="10"/>
  <c r="M35" i="10"/>
  <c r="M34" i="10"/>
  <c r="M33" i="10"/>
  <c r="G41" i="10"/>
  <c r="G39" i="10"/>
  <c r="G37" i="10"/>
  <c r="G35" i="10"/>
  <c r="G34" i="10"/>
  <c r="G33" i="10"/>
  <c r="AP16" i="10"/>
  <c r="AQ16" i="10"/>
  <c r="AP17" i="10"/>
  <c r="AP18" i="10"/>
  <c r="AQ19" i="10"/>
  <c r="AP20" i="10"/>
  <c r="AP21" i="10"/>
  <c r="AP22" i="10"/>
  <c r="AP23" i="10"/>
  <c r="AQ23" i="10"/>
  <c r="AP24" i="10"/>
  <c r="AP25" i="10"/>
  <c r="AQ25" i="10"/>
  <c r="AP26" i="10"/>
  <c r="AP27" i="10"/>
  <c r="AQ27" i="10"/>
  <c r="AP28" i="10"/>
  <c r="AP29" i="10"/>
  <c r="AP30" i="10"/>
  <c r="AP31" i="10"/>
  <c r="AQ31" i="10"/>
  <c r="AP32" i="10"/>
  <c r="AP33" i="10"/>
  <c r="AQ33" i="10"/>
  <c r="AP34" i="10"/>
  <c r="AP35" i="10"/>
  <c r="AQ35" i="10"/>
  <c r="AP36" i="10"/>
  <c r="AP37" i="10"/>
  <c r="AP38" i="10"/>
  <c r="AP39" i="10"/>
  <c r="AQ39" i="10"/>
  <c r="AP40" i="10"/>
  <c r="AP41" i="10"/>
  <c r="AQ41" i="10"/>
  <c r="AP42" i="10"/>
  <c r="AP43" i="10"/>
  <c r="AQ43" i="10"/>
  <c r="AP44" i="10"/>
  <c r="AP45" i="10"/>
  <c r="AP46" i="10"/>
  <c r="AP47" i="10"/>
  <c r="AQ47" i="10"/>
  <c r="AP48" i="10"/>
  <c r="AP49" i="10"/>
  <c r="AQ49" i="10"/>
  <c r="AP50" i="10"/>
  <c r="AP51" i="10"/>
  <c r="AQ51" i="10"/>
  <c r="AP52" i="10"/>
  <c r="AP53" i="10"/>
  <c r="AP54" i="10"/>
  <c r="AP55" i="10"/>
  <c r="AQ55" i="10"/>
  <c r="AP56" i="10"/>
  <c r="AP57" i="10"/>
  <c r="AQ57" i="10"/>
  <c r="AP58" i="10"/>
  <c r="AP59" i="10"/>
  <c r="AQ59" i="10"/>
  <c r="AP60" i="10"/>
  <c r="AP61" i="10"/>
  <c r="AP62" i="10"/>
  <c r="AP63" i="10"/>
  <c r="AQ63" i="10"/>
  <c r="AP64" i="10"/>
  <c r="AP65" i="10"/>
  <c r="AQ65" i="10"/>
  <c r="AP66" i="10"/>
  <c r="AP67" i="10"/>
  <c r="AQ67" i="10"/>
  <c r="AP68" i="10"/>
  <c r="AP69" i="10"/>
  <c r="AP70" i="10"/>
  <c r="AP71" i="10"/>
  <c r="AQ71" i="10"/>
  <c r="AP72" i="10"/>
  <c r="AP73" i="10"/>
  <c r="AQ73" i="10"/>
  <c r="AP74" i="10"/>
  <c r="AP75" i="10"/>
  <c r="AQ75" i="10"/>
  <c r="AP76" i="10"/>
  <c r="AP77" i="10"/>
  <c r="AP78" i="10"/>
  <c r="AP79" i="10"/>
  <c r="AQ79" i="10"/>
  <c r="AP80" i="10"/>
  <c r="AP81" i="10"/>
  <c r="AQ81" i="10"/>
  <c r="AP82" i="10"/>
  <c r="AP83" i="10"/>
  <c r="AQ83" i="10"/>
  <c r="AP84" i="10"/>
  <c r="AP85" i="10"/>
  <c r="AP86" i="10"/>
  <c r="AP87" i="10"/>
  <c r="AQ87" i="10"/>
  <c r="AP88" i="10"/>
  <c r="AP89" i="10"/>
  <c r="AQ89" i="10"/>
  <c r="AP90" i="10"/>
  <c r="AP91" i="10"/>
  <c r="AQ91" i="10"/>
  <c r="AP92" i="10"/>
  <c r="AP93" i="10"/>
  <c r="AP94" i="10"/>
  <c r="AQ15" i="10"/>
  <c r="AC15" i="10"/>
  <c r="AP15" i="10"/>
  <c r="AR14" i="10"/>
  <c r="AC94" i="10"/>
  <c r="AB94" i="10"/>
  <c r="AB93" i="10"/>
  <c r="AC92" i="10"/>
  <c r="AB92" i="10"/>
  <c r="AB91" i="10"/>
  <c r="AC90" i="10"/>
  <c r="AB90" i="10"/>
  <c r="AB89" i="10"/>
  <c r="AC88" i="10"/>
  <c r="AB88" i="10"/>
  <c r="AB87" i="10"/>
  <c r="AC86" i="10"/>
  <c r="AB86" i="10"/>
  <c r="AB85" i="10"/>
  <c r="AC84" i="10"/>
  <c r="AB84" i="10"/>
  <c r="AB83" i="10"/>
  <c r="AC82" i="10"/>
  <c r="AB82" i="10"/>
  <c r="AB81" i="10"/>
  <c r="AC80" i="10"/>
  <c r="AB80" i="10"/>
  <c r="AB79" i="10"/>
  <c r="AC78" i="10"/>
  <c r="AB78" i="10"/>
  <c r="AB77" i="10"/>
  <c r="AC76" i="10"/>
  <c r="AB76" i="10"/>
  <c r="AB75" i="10"/>
  <c r="AC74" i="10"/>
  <c r="AB74" i="10"/>
  <c r="AB73" i="10"/>
  <c r="AC72" i="10"/>
  <c r="AB72" i="10"/>
  <c r="AB71" i="10"/>
  <c r="AC70" i="10"/>
  <c r="AB70" i="10"/>
  <c r="AB69" i="10"/>
  <c r="AC68" i="10"/>
  <c r="AB68" i="10"/>
  <c r="AB67" i="10"/>
  <c r="AC66" i="10"/>
  <c r="AB66" i="10"/>
  <c r="AB65" i="10"/>
  <c r="AC64" i="10"/>
  <c r="AB64" i="10"/>
  <c r="AB63" i="10"/>
  <c r="AC62" i="10"/>
  <c r="AB62" i="10"/>
  <c r="AB61" i="10"/>
  <c r="AC60" i="10"/>
  <c r="AB60" i="10"/>
  <c r="AB59" i="10"/>
  <c r="AC58" i="10"/>
  <c r="AB58" i="10"/>
  <c r="AB57" i="10"/>
  <c r="AC56" i="10"/>
  <c r="AB56" i="10"/>
  <c r="AB55" i="10"/>
  <c r="AC54" i="10"/>
  <c r="AB54" i="10"/>
  <c r="AB53" i="10"/>
  <c r="AC52" i="10"/>
  <c r="AB52" i="10"/>
  <c r="AB51" i="10"/>
  <c r="AC50" i="10"/>
  <c r="AB50" i="10"/>
  <c r="AB49" i="10"/>
  <c r="AC48" i="10"/>
  <c r="AB48" i="10"/>
  <c r="AB47" i="10"/>
  <c r="AC46" i="10"/>
  <c r="AB46" i="10"/>
  <c r="AB45" i="10"/>
  <c r="AC44" i="10"/>
  <c r="AB44" i="10"/>
  <c r="AB43" i="10"/>
  <c r="AC42" i="10"/>
  <c r="AB42" i="10"/>
  <c r="AB41" i="10"/>
  <c r="AC40" i="10"/>
  <c r="AB40" i="10"/>
  <c r="AB39" i="10"/>
  <c r="AC38" i="10"/>
  <c r="AB38" i="10"/>
  <c r="AB37" i="10"/>
  <c r="AC36" i="10"/>
  <c r="AB36" i="10"/>
  <c r="AB35" i="10"/>
  <c r="AC34" i="10"/>
  <c r="AB34" i="10"/>
  <c r="AB33" i="10"/>
  <c r="AC32" i="10"/>
  <c r="AB32" i="10"/>
  <c r="AB31" i="10"/>
  <c r="AC30" i="10"/>
  <c r="AB30" i="10"/>
  <c r="AB29" i="10"/>
  <c r="AC28" i="10"/>
  <c r="AB28" i="10"/>
  <c r="AB27" i="10"/>
  <c r="AC26" i="10"/>
  <c r="AB26" i="10"/>
  <c r="AB25" i="10"/>
  <c r="AC24" i="10"/>
  <c r="AB24" i="10"/>
  <c r="AB23" i="10"/>
  <c r="AC22" i="10"/>
  <c r="AB22" i="10"/>
  <c r="AB21" i="10"/>
  <c r="AC20" i="10"/>
  <c r="AB20" i="10"/>
  <c r="AB19" i="10"/>
  <c r="AC18" i="10"/>
  <c r="AB18" i="10"/>
  <c r="AB17" i="10"/>
  <c r="AC16" i="10"/>
  <c r="AB16" i="10"/>
  <c r="AF15" i="10"/>
  <c r="AF16" i="10" s="1"/>
  <c r="AB15" i="10"/>
  <c r="AF14" i="10"/>
  <c r="AD14" i="10"/>
  <c r="AG14" i="10" s="1"/>
  <c r="G43" i="10" l="1"/>
  <c r="AQ17" i="10"/>
  <c r="AQ20" i="10"/>
  <c r="AQ22" i="10"/>
  <c r="AQ24" i="10"/>
  <c r="AQ26" i="10"/>
  <c r="AQ28" i="10"/>
  <c r="AQ30" i="10"/>
  <c r="AQ32" i="10"/>
  <c r="AQ34" i="10"/>
  <c r="AQ36" i="10"/>
  <c r="AQ38" i="10"/>
  <c r="AQ40" i="10"/>
  <c r="AQ42" i="10"/>
  <c r="AQ44" i="10"/>
  <c r="AQ46" i="10"/>
  <c r="AQ48" i="10"/>
  <c r="AQ50" i="10"/>
  <c r="AQ52" i="10"/>
  <c r="AQ54" i="10"/>
  <c r="AQ56" i="10"/>
  <c r="AQ58" i="10"/>
  <c r="AQ60" i="10"/>
  <c r="AQ62" i="10"/>
  <c r="AQ64" i="10"/>
  <c r="AQ66" i="10"/>
  <c r="AQ68" i="10"/>
  <c r="AQ70" i="10"/>
  <c r="AQ72" i="10"/>
  <c r="AQ74" i="10"/>
  <c r="AQ76" i="10"/>
  <c r="AQ78" i="10"/>
  <c r="AQ80" i="10"/>
  <c r="AQ82" i="10"/>
  <c r="AQ84" i="10"/>
  <c r="AQ86" i="10"/>
  <c r="AQ88" i="10"/>
  <c r="AQ90" i="10"/>
  <c r="AQ92" i="10"/>
  <c r="AQ94" i="10"/>
  <c r="AC17" i="10"/>
  <c r="AC19" i="10"/>
  <c r="AC21" i="10"/>
  <c r="AC23" i="10"/>
  <c r="AC25" i="10"/>
  <c r="AC27" i="10"/>
  <c r="AC29" i="10"/>
  <c r="AC31" i="10"/>
  <c r="AC33" i="10"/>
  <c r="AC35" i="10"/>
  <c r="AC37" i="10"/>
  <c r="AC39" i="10"/>
  <c r="AC41" i="10"/>
  <c r="AC43" i="10"/>
  <c r="AC45" i="10"/>
  <c r="AC47" i="10"/>
  <c r="AC49" i="10"/>
  <c r="AC51" i="10"/>
  <c r="AC53" i="10"/>
  <c r="AC55" i="10"/>
  <c r="AC57" i="10"/>
  <c r="AC59" i="10"/>
  <c r="AC61" i="10"/>
  <c r="AC63" i="10"/>
  <c r="AC65" i="10"/>
  <c r="AC67" i="10"/>
  <c r="AC69" i="10"/>
  <c r="AC71" i="10"/>
  <c r="AC73" i="10"/>
  <c r="AC75" i="10"/>
  <c r="AC77" i="10"/>
  <c r="AC79" i="10"/>
  <c r="AC81" i="10"/>
  <c r="AC83" i="10"/>
  <c r="AC85" i="10"/>
  <c r="AC87" i="10"/>
  <c r="AC89" i="10"/>
  <c r="AC91" i="10"/>
  <c r="AC93" i="10"/>
  <c r="AQ93" i="10"/>
  <c r="AQ85" i="10"/>
  <c r="AQ77" i="10"/>
  <c r="AQ69" i="10"/>
  <c r="AQ61" i="10"/>
  <c r="AQ53" i="10"/>
  <c r="AQ45" i="10"/>
  <c r="AQ37" i="10"/>
  <c r="AQ29" i="10"/>
  <c r="AQ21" i="10"/>
  <c r="AQ18" i="10"/>
  <c r="M45" i="10"/>
  <c r="M47" i="10" s="1"/>
  <c r="AR15" i="10"/>
  <c r="AU15" i="10" s="1"/>
  <c r="AH15" i="10" s="1"/>
  <c r="K22" i="10"/>
  <c r="AD15" i="10"/>
  <c r="AD16" i="10" s="1"/>
  <c r="AD17" i="10" s="1"/>
  <c r="AD18" i="10" s="1"/>
  <c r="AD19" i="10" s="1"/>
  <c r="AD20" i="10" s="1"/>
  <c r="AF17" i="10"/>
  <c r="G46" i="9"/>
  <c r="G48" i="9" s="1"/>
  <c r="L23" i="9"/>
  <c r="G35" i="9"/>
  <c r="G40" i="9"/>
  <c r="AD21" i="10" l="1"/>
  <c r="AD22" i="10" s="1"/>
  <c r="AD23" i="10" s="1"/>
  <c r="AD24" i="10" s="1"/>
  <c r="AD25" i="10" s="1"/>
  <c r="AD26" i="10" s="1"/>
  <c r="AD27" i="10" s="1"/>
  <c r="AD28" i="10" s="1"/>
  <c r="AD29" i="10" s="1"/>
  <c r="AD30" i="10" s="1"/>
  <c r="AD31" i="10" s="1"/>
  <c r="AD32" i="10" s="1"/>
  <c r="AD33" i="10" s="1"/>
  <c r="AD34" i="10" s="1"/>
  <c r="AD35" i="10" s="1"/>
  <c r="AD36" i="10" s="1"/>
  <c r="AD37" i="10" s="1"/>
  <c r="AD38" i="10" s="1"/>
  <c r="AD39" i="10" s="1"/>
  <c r="AD40" i="10" s="1"/>
  <c r="AD41" i="10" s="1"/>
  <c r="AD42" i="10" s="1"/>
  <c r="AD43" i="10" s="1"/>
  <c r="AD44" i="10" s="1"/>
  <c r="AD45" i="10" s="1"/>
  <c r="AD46" i="10" s="1"/>
  <c r="AD47" i="10" s="1"/>
  <c r="AD48" i="10" s="1"/>
  <c r="AD49" i="10" s="1"/>
  <c r="AD50" i="10" s="1"/>
  <c r="AD51" i="10" s="1"/>
  <c r="AD52" i="10" s="1"/>
  <c r="AD53" i="10" s="1"/>
  <c r="AD54" i="10" s="1"/>
  <c r="AD55" i="10" s="1"/>
  <c r="AD56" i="10" s="1"/>
  <c r="AD57" i="10" s="1"/>
  <c r="AD58" i="10" s="1"/>
  <c r="AD59" i="10" s="1"/>
  <c r="AD60" i="10" s="1"/>
  <c r="AD61" i="10" s="1"/>
  <c r="AD62" i="10" s="1"/>
  <c r="AD63" i="10" s="1"/>
  <c r="AD64" i="10" s="1"/>
  <c r="AD65" i="10" s="1"/>
  <c r="AD66" i="10" s="1"/>
  <c r="AD67" i="10" s="1"/>
  <c r="AD68" i="10" s="1"/>
  <c r="AD69" i="10" s="1"/>
  <c r="AD70" i="10" s="1"/>
  <c r="AD71" i="10" s="1"/>
  <c r="AD72" i="10" s="1"/>
  <c r="AD73" i="10" s="1"/>
  <c r="AD74" i="10" s="1"/>
  <c r="AD75" i="10" s="1"/>
  <c r="AD76" i="10" s="1"/>
  <c r="AD77" i="10" s="1"/>
  <c r="AD78" i="10" s="1"/>
  <c r="AD79" i="10" s="1"/>
  <c r="AD80" i="10" s="1"/>
  <c r="AD81" i="10" s="1"/>
  <c r="AD82" i="10" s="1"/>
  <c r="AD83" i="10" s="1"/>
  <c r="AD84" i="10" s="1"/>
  <c r="AD85" i="10" s="1"/>
  <c r="AD86" i="10" s="1"/>
  <c r="AD87" i="10" s="1"/>
  <c r="AD88" i="10" s="1"/>
  <c r="AD89" i="10" s="1"/>
  <c r="AD90" i="10" s="1"/>
  <c r="AD91" i="10" s="1"/>
  <c r="AD92" i="10" s="1"/>
  <c r="AD93" i="10" s="1"/>
  <c r="AD94" i="10" s="1"/>
  <c r="M22" i="10"/>
  <c r="AR16" i="10"/>
  <c r="AU16" i="10" s="1"/>
  <c r="AH16" i="10" s="1"/>
  <c r="AK16" i="10" s="1"/>
  <c r="AG15" i="10"/>
  <c r="AK15" i="10" s="1"/>
  <c r="AF18" i="10"/>
  <c r="AG16" i="10"/>
  <c r="J23" i="9"/>
  <c r="AA66" i="9"/>
  <c r="AB66" i="9"/>
  <c r="AA67" i="9"/>
  <c r="AB67" i="9"/>
  <c r="AA68" i="9"/>
  <c r="AB68" i="9"/>
  <c r="AA69" i="9"/>
  <c r="AB69" i="9"/>
  <c r="AA70" i="9"/>
  <c r="AB70" i="9"/>
  <c r="AA71" i="9"/>
  <c r="AB71" i="9"/>
  <c r="AA72" i="9"/>
  <c r="AB72" i="9"/>
  <c r="AA73" i="9"/>
  <c r="AB73" i="9"/>
  <c r="AA74" i="9"/>
  <c r="AB74" i="9"/>
  <c r="AA75" i="9"/>
  <c r="AB75" i="9"/>
  <c r="AA76" i="9"/>
  <c r="AB76" i="9"/>
  <c r="AA77" i="9"/>
  <c r="AB77" i="9"/>
  <c r="AA78" i="9"/>
  <c r="AB78" i="9"/>
  <c r="AA79" i="9"/>
  <c r="AB79" i="9"/>
  <c r="AA80" i="9"/>
  <c r="AB80" i="9"/>
  <c r="AA81" i="9"/>
  <c r="AB81" i="9"/>
  <c r="AA82" i="9"/>
  <c r="AB82" i="9"/>
  <c r="AA83" i="9"/>
  <c r="AB83" i="9"/>
  <c r="AA84" i="9"/>
  <c r="AB84" i="9"/>
  <c r="AA85" i="9"/>
  <c r="AB85" i="9"/>
  <c r="AA86" i="9"/>
  <c r="AB86" i="9"/>
  <c r="AA87" i="9"/>
  <c r="AB87" i="9"/>
  <c r="AA88" i="9"/>
  <c r="AB88" i="9"/>
  <c r="AA89" i="9"/>
  <c r="AB89" i="9"/>
  <c r="AA90" i="9"/>
  <c r="AB90" i="9"/>
  <c r="AA91" i="9"/>
  <c r="AB91" i="9"/>
  <c r="AA92" i="9"/>
  <c r="AB92" i="9"/>
  <c r="AA93" i="9"/>
  <c r="AB93" i="9"/>
  <c r="AA94" i="9"/>
  <c r="AB94" i="9"/>
  <c r="AA95" i="9"/>
  <c r="AB95" i="9"/>
  <c r="AR17" i="10" l="1"/>
  <c r="AU17" i="10" s="1"/>
  <c r="AH17" i="10" s="1"/>
  <c r="AR18" i="10"/>
  <c r="AU18" i="10" s="1"/>
  <c r="AH18" i="10" s="1"/>
  <c r="AG17" i="10"/>
  <c r="AF19" i="10"/>
  <c r="AB17" i="9"/>
  <c r="AB18" i="9"/>
  <c r="AB19" i="9"/>
  <c r="AB20" i="9"/>
  <c r="AB21" i="9"/>
  <c r="AB22" i="9"/>
  <c r="AB23" i="9"/>
  <c r="AB24" i="9"/>
  <c r="AB25" i="9"/>
  <c r="AB26" i="9"/>
  <c r="AB27" i="9"/>
  <c r="AB28" i="9"/>
  <c r="AB29" i="9"/>
  <c r="AB30" i="9"/>
  <c r="AB31" i="9"/>
  <c r="AB32" i="9"/>
  <c r="AB33" i="9"/>
  <c r="AB34" i="9"/>
  <c r="AB35" i="9"/>
  <c r="AB36" i="9"/>
  <c r="AB37" i="9"/>
  <c r="AB38" i="9"/>
  <c r="AB39" i="9"/>
  <c r="AB40" i="9"/>
  <c r="AB41" i="9"/>
  <c r="AB42" i="9"/>
  <c r="AB43" i="9"/>
  <c r="AB44" i="9"/>
  <c r="AB45" i="9"/>
  <c r="AB46" i="9"/>
  <c r="AB47" i="9"/>
  <c r="AB48" i="9"/>
  <c r="AB49" i="9"/>
  <c r="AB50" i="9"/>
  <c r="AB51" i="9"/>
  <c r="AB52" i="9"/>
  <c r="AB53" i="9"/>
  <c r="AB54" i="9"/>
  <c r="AB55" i="9"/>
  <c r="AB56" i="9"/>
  <c r="AB57" i="9"/>
  <c r="AB58" i="9"/>
  <c r="AB59" i="9"/>
  <c r="AB60" i="9"/>
  <c r="AB61" i="9"/>
  <c r="AB62" i="9"/>
  <c r="AB63" i="9"/>
  <c r="AB64" i="9"/>
  <c r="AB65" i="9"/>
  <c r="AB16" i="9"/>
  <c r="AG16" i="9"/>
  <c r="AG17" i="9" s="1"/>
  <c r="AG18" i="9" s="1"/>
  <c r="AG19" i="9" s="1"/>
  <c r="AG15" i="9"/>
  <c r="G34" i="9"/>
  <c r="AE16" i="9"/>
  <c r="AE15" i="9"/>
  <c r="AK17" i="10" l="1"/>
  <c r="AE17" i="9"/>
  <c r="AR19" i="10"/>
  <c r="AF20" i="10"/>
  <c r="AG18" i="10"/>
  <c r="AK18" i="10" s="1"/>
  <c r="AE19" i="9"/>
  <c r="AG20" i="9"/>
  <c r="AG21" i="9" s="1"/>
  <c r="AA30" i="9"/>
  <c r="AA31" i="9"/>
  <c r="AA32" i="9"/>
  <c r="AA33" i="9"/>
  <c r="AA34" i="9"/>
  <c r="AA35" i="9"/>
  <c r="AA36" i="9"/>
  <c r="AA37" i="9"/>
  <c r="AA38" i="9"/>
  <c r="AA39" i="9"/>
  <c r="AA40" i="9"/>
  <c r="AA41" i="9"/>
  <c r="AA42" i="9"/>
  <c r="AA43" i="9"/>
  <c r="AA44" i="9"/>
  <c r="AA45" i="9"/>
  <c r="AA46" i="9"/>
  <c r="AA47" i="9"/>
  <c r="AA48" i="9"/>
  <c r="AA49" i="9"/>
  <c r="AA50" i="9"/>
  <c r="AA51" i="9"/>
  <c r="AA52" i="9"/>
  <c r="AA53" i="9"/>
  <c r="AA54" i="9"/>
  <c r="AA55" i="9"/>
  <c r="AA56" i="9"/>
  <c r="AA57" i="9"/>
  <c r="AA58" i="9"/>
  <c r="AA59" i="9"/>
  <c r="AA60" i="9"/>
  <c r="AA61" i="9"/>
  <c r="AA62" i="9"/>
  <c r="AA63" i="9"/>
  <c r="AA64" i="9"/>
  <c r="AA65" i="9"/>
  <c r="AA28" i="9"/>
  <c r="AA29" i="9"/>
  <c r="AC15" i="9"/>
  <c r="AF15" i="9" s="1"/>
  <c r="AA17" i="9"/>
  <c r="AA18" i="9"/>
  <c r="AA19" i="9"/>
  <c r="AA20" i="9"/>
  <c r="AA21" i="9"/>
  <c r="AA22" i="9"/>
  <c r="AA23" i="9"/>
  <c r="AA24" i="9"/>
  <c r="AA25" i="9"/>
  <c r="AA26" i="9"/>
  <c r="AA27" i="9"/>
  <c r="AA16" i="9"/>
  <c r="AE18" i="9" l="1"/>
  <c r="AR20" i="10"/>
  <c r="AU19" i="10"/>
  <c r="AH19" i="10" s="1"/>
  <c r="AG19" i="10"/>
  <c r="AF21" i="10"/>
  <c r="AE20" i="9"/>
  <c r="AG22" i="9"/>
  <c r="AC16" i="9"/>
  <c r="AF16" i="9" s="1"/>
  <c r="G38" i="9"/>
  <c r="G44" i="9"/>
  <c r="G42" i="9"/>
  <c r="G36" i="9"/>
  <c r="AK19" i="10" l="1"/>
  <c r="AR21" i="10"/>
  <c r="AU21" i="10" s="1"/>
  <c r="AH21" i="10" s="1"/>
  <c r="AU20" i="10"/>
  <c r="AH20" i="10" s="1"/>
  <c r="AF22" i="10"/>
  <c r="AG20" i="10"/>
  <c r="AE21" i="9"/>
  <c r="AJ16" i="9"/>
  <c r="AG23" i="9"/>
  <c r="AC17" i="9"/>
  <c r="AF17" i="9" s="1"/>
  <c r="AK20" i="10" l="1"/>
  <c r="AR22" i="10"/>
  <c r="AU22" i="10" s="1"/>
  <c r="AG21" i="10"/>
  <c r="AK21" i="10" s="1"/>
  <c r="AF23" i="10"/>
  <c r="AE22" i="9"/>
  <c r="AJ17" i="9"/>
  <c r="AG24" i="9"/>
  <c r="AC18" i="9"/>
  <c r="AF18" i="9" s="1"/>
  <c r="AH22" i="10" l="1"/>
  <c r="AR23" i="10"/>
  <c r="AU23" i="10" s="1"/>
  <c r="AF24" i="10"/>
  <c r="AG22" i="10"/>
  <c r="AE23" i="9"/>
  <c r="AJ18" i="9"/>
  <c r="AG25" i="9"/>
  <c r="AC19" i="9"/>
  <c r="AF19" i="9" s="1"/>
  <c r="AK22" i="10" l="1"/>
  <c r="AH23" i="10"/>
  <c r="AR24" i="10"/>
  <c r="AU24" i="10" s="1"/>
  <c r="AG23" i="10"/>
  <c r="AF25" i="10"/>
  <c r="AE24" i="9"/>
  <c r="AJ19" i="9"/>
  <c r="AG26" i="9"/>
  <c r="AC20" i="9"/>
  <c r="AF20" i="9" s="1"/>
  <c r="AK23" i="10" l="1"/>
  <c r="AH24" i="10"/>
  <c r="AR25" i="10"/>
  <c r="AR26" i="10" s="1"/>
  <c r="AR27" i="10" s="1"/>
  <c r="AR28" i="10" s="1"/>
  <c r="AR29" i="10" s="1"/>
  <c r="AR30" i="10" s="1"/>
  <c r="AR31" i="10" s="1"/>
  <c r="AR32" i="10" s="1"/>
  <c r="AR33" i="10" s="1"/>
  <c r="AR34" i="10" s="1"/>
  <c r="AR35" i="10" s="1"/>
  <c r="AR36" i="10" s="1"/>
  <c r="AR37" i="10" s="1"/>
  <c r="AR38" i="10" s="1"/>
  <c r="AR39" i="10" s="1"/>
  <c r="AR40" i="10" s="1"/>
  <c r="AR41" i="10" s="1"/>
  <c r="AR42" i="10" s="1"/>
  <c r="AR43" i="10" s="1"/>
  <c r="AR44" i="10" s="1"/>
  <c r="AR45" i="10" s="1"/>
  <c r="AR46" i="10" s="1"/>
  <c r="AR47" i="10" s="1"/>
  <c r="AR48" i="10" s="1"/>
  <c r="AR49" i="10" s="1"/>
  <c r="AR50" i="10" s="1"/>
  <c r="AR51" i="10" s="1"/>
  <c r="AR52" i="10" s="1"/>
  <c r="AR53" i="10" s="1"/>
  <c r="AR54" i="10" s="1"/>
  <c r="AR55" i="10" s="1"/>
  <c r="AR56" i="10" s="1"/>
  <c r="AR57" i="10" s="1"/>
  <c r="AR58" i="10" s="1"/>
  <c r="AR59" i="10" s="1"/>
  <c r="AR60" i="10" s="1"/>
  <c r="AR61" i="10" s="1"/>
  <c r="AR62" i="10" s="1"/>
  <c r="AR63" i="10" s="1"/>
  <c r="AR64" i="10" s="1"/>
  <c r="AR65" i="10" s="1"/>
  <c r="AR66" i="10" s="1"/>
  <c r="AR67" i="10" s="1"/>
  <c r="AR68" i="10" s="1"/>
  <c r="AR69" i="10" s="1"/>
  <c r="AR70" i="10" s="1"/>
  <c r="AR71" i="10" s="1"/>
  <c r="AR72" i="10" s="1"/>
  <c r="AR73" i="10" s="1"/>
  <c r="AR74" i="10" s="1"/>
  <c r="AR75" i="10" s="1"/>
  <c r="AR76" i="10" s="1"/>
  <c r="AR77" i="10" s="1"/>
  <c r="AR78" i="10" s="1"/>
  <c r="AR79" i="10" s="1"/>
  <c r="AR80" i="10" s="1"/>
  <c r="AR81" i="10" s="1"/>
  <c r="AR82" i="10" s="1"/>
  <c r="AR83" i="10" s="1"/>
  <c r="AR84" i="10" s="1"/>
  <c r="AR85" i="10" s="1"/>
  <c r="AR86" i="10" s="1"/>
  <c r="AR87" i="10" s="1"/>
  <c r="AR88" i="10" s="1"/>
  <c r="AR89" i="10" s="1"/>
  <c r="AR90" i="10" s="1"/>
  <c r="AR91" i="10" s="1"/>
  <c r="AR92" i="10" s="1"/>
  <c r="AR93" i="10" s="1"/>
  <c r="AR94" i="10" s="1"/>
  <c r="AG24" i="10"/>
  <c r="AF26" i="10"/>
  <c r="AE25" i="9"/>
  <c r="AJ20" i="9"/>
  <c r="AG27" i="9"/>
  <c r="AC21" i="9"/>
  <c r="AF21" i="9" s="1"/>
  <c r="AU25" i="10" l="1"/>
  <c r="AK24" i="10"/>
  <c r="AU26" i="10"/>
  <c r="AH25" i="10"/>
  <c r="AF27" i="10"/>
  <c r="AG25" i="10"/>
  <c r="AE26" i="9"/>
  <c r="AC22" i="9"/>
  <c r="AC23" i="9" s="1"/>
  <c r="AJ21" i="9"/>
  <c r="AG28" i="9"/>
  <c r="AK25" i="10" l="1"/>
  <c r="AU27" i="10"/>
  <c r="AH26" i="10"/>
  <c r="AF28" i="10"/>
  <c r="AG26" i="10"/>
  <c r="AE27" i="9"/>
  <c r="AF22" i="9"/>
  <c r="AJ22" i="9" s="1"/>
  <c r="AG29" i="9"/>
  <c r="AC24" i="9"/>
  <c r="AK26" i="10" l="1"/>
  <c r="AU28" i="10"/>
  <c r="AH27" i="10"/>
  <c r="AF29" i="10"/>
  <c r="AG27" i="10"/>
  <c r="AE28" i="9"/>
  <c r="AF23" i="9"/>
  <c r="AJ23" i="9" s="1"/>
  <c r="AG30" i="9"/>
  <c r="AC25" i="9"/>
  <c r="AK27" i="10" l="1"/>
  <c r="AU29" i="10"/>
  <c r="AH28" i="10"/>
  <c r="AF30" i="10"/>
  <c r="AG28" i="10"/>
  <c r="AE29" i="9"/>
  <c r="AF24" i="9"/>
  <c r="AJ24" i="9" s="1"/>
  <c r="AG31" i="9"/>
  <c r="AC26" i="9"/>
  <c r="AC27" i="9" s="1"/>
  <c r="AC28" i="9" s="1"/>
  <c r="AC29" i="9" s="1"/>
  <c r="AC30" i="9" s="1"/>
  <c r="AC31" i="9" s="1"/>
  <c r="AC32" i="9" s="1"/>
  <c r="AC33" i="9" s="1"/>
  <c r="AC34" i="9" s="1"/>
  <c r="AC35" i="9" s="1"/>
  <c r="AC36" i="9" s="1"/>
  <c r="AC37" i="9" s="1"/>
  <c r="AC38" i="9" s="1"/>
  <c r="AC39" i="9" s="1"/>
  <c r="AC40" i="9" s="1"/>
  <c r="AC41" i="9" s="1"/>
  <c r="AC42" i="9" s="1"/>
  <c r="AC43" i="9" s="1"/>
  <c r="AC44" i="9" s="1"/>
  <c r="AC45" i="9" s="1"/>
  <c r="AC46" i="9" s="1"/>
  <c r="AC47" i="9" s="1"/>
  <c r="AC48" i="9" s="1"/>
  <c r="AC49" i="9" s="1"/>
  <c r="AC50" i="9" s="1"/>
  <c r="AC51" i="9" s="1"/>
  <c r="AC52" i="9" s="1"/>
  <c r="AC53" i="9" s="1"/>
  <c r="AC54" i="9" s="1"/>
  <c r="AC55" i="9" s="1"/>
  <c r="AC56" i="9" s="1"/>
  <c r="AC57" i="9" s="1"/>
  <c r="AC58" i="9" s="1"/>
  <c r="AC59" i="9" s="1"/>
  <c r="AC60" i="9" s="1"/>
  <c r="AC61" i="9" s="1"/>
  <c r="AC62" i="9" s="1"/>
  <c r="AC63" i="9" s="1"/>
  <c r="AC64" i="9" s="1"/>
  <c r="AC65" i="9" s="1"/>
  <c r="AC66" i="9" s="1"/>
  <c r="AC67" i="9" s="1"/>
  <c r="AC68" i="9" s="1"/>
  <c r="AC69" i="9" s="1"/>
  <c r="AC70" i="9" s="1"/>
  <c r="AC71" i="9" s="1"/>
  <c r="AC72" i="9" s="1"/>
  <c r="AC73" i="9" s="1"/>
  <c r="AC74" i="9" s="1"/>
  <c r="AC75" i="9" s="1"/>
  <c r="AC76" i="9" s="1"/>
  <c r="AC77" i="9" s="1"/>
  <c r="AC78" i="9" s="1"/>
  <c r="AC79" i="9" s="1"/>
  <c r="AC80" i="9" s="1"/>
  <c r="AC81" i="9" s="1"/>
  <c r="AC82" i="9" s="1"/>
  <c r="AC83" i="9" s="1"/>
  <c r="AC84" i="9" s="1"/>
  <c r="AC85" i="9" s="1"/>
  <c r="AC86" i="9" s="1"/>
  <c r="AC87" i="9" s="1"/>
  <c r="AC88" i="9" s="1"/>
  <c r="AC89" i="9" s="1"/>
  <c r="AC90" i="9" s="1"/>
  <c r="AC91" i="9" s="1"/>
  <c r="AC92" i="9" s="1"/>
  <c r="AC93" i="9" s="1"/>
  <c r="AC94" i="9" s="1"/>
  <c r="AC95" i="9" s="1"/>
  <c r="AK28" i="10" l="1"/>
  <c r="AU30" i="10"/>
  <c r="AH29" i="10"/>
  <c r="AG29" i="10"/>
  <c r="AF31" i="10"/>
  <c r="AE30" i="9"/>
  <c r="AF25" i="9"/>
  <c r="AJ25" i="9" s="1"/>
  <c r="AG32" i="9"/>
  <c r="AK29" i="10" l="1"/>
  <c r="AU31" i="10"/>
  <c r="AH30" i="10"/>
  <c r="AF32" i="10"/>
  <c r="AG30" i="10"/>
  <c r="AF26" i="9"/>
  <c r="AJ26" i="9" s="1"/>
  <c r="AE31" i="9"/>
  <c r="AG33" i="9"/>
  <c r="AK30" i="10" l="1"/>
  <c r="AU32" i="10"/>
  <c r="AH31" i="10"/>
  <c r="AF33" i="10"/>
  <c r="AG31" i="10"/>
  <c r="AF27" i="9"/>
  <c r="AJ27" i="9" s="1"/>
  <c r="AE32" i="9"/>
  <c r="AG34" i="9"/>
  <c r="AK31" i="10" l="1"/>
  <c r="AU33" i="10"/>
  <c r="AH32" i="10"/>
  <c r="AF34" i="10"/>
  <c r="AG32" i="10"/>
  <c r="AF28" i="9"/>
  <c r="AJ28" i="9" s="1"/>
  <c r="AE33" i="9"/>
  <c r="AG35" i="9"/>
  <c r="AK32" i="10" l="1"/>
  <c r="AU34" i="10"/>
  <c r="AH33" i="10"/>
  <c r="AF35" i="10"/>
  <c r="AG33" i="10"/>
  <c r="AF29" i="9"/>
  <c r="AJ29" i="9" s="1"/>
  <c r="AE34" i="9"/>
  <c r="AG36" i="9"/>
  <c r="AK33" i="10" l="1"/>
  <c r="AU35" i="10"/>
  <c r="AH34" i="10"/>
  <c r="AG34" i="10"/>
  <c r="AF36" i="10"/>
  <c r="AF30" i="9"/>
  <c r="AJ30" i="9" s="1"/>
  <c r="AE35" i="9"/>
  <c r="AG37" i="9"/>
  <c r="AK34" i="10" l="1"/>
  <c r="AU36" i="10"/>
  <c r="AH35" i="10"/>
  <c r="AF37" i="10"/>
  <c r="AG35" i="10"/>
  <c r="AF31" i="9"/>
  <c r="AJ31" i="9" s="1"/>
  <c r="AE36" i="9"/>
  <c r="AG38" i="9"/>
  <c r="AK35" i="10" l="1"/>
  <c r="AU37" i="10"/>
  <c r="AH36" i="10"/>
  <c r="AF38" i="10"/>
  <c r="AG36" i="10"/>
  <c r="AF32" i="9"/>
  <c r="AJ32" i="9" s="1"/>
  <c r="AE37" i="9"/>
  <c r="AG39" i="9"/>
  <c r="AK36" i="10" l="1"/>
  <c r="AU38" i="10"/>
  <c r="AH37" i="10"/>
  <c r="AF33" i="9"/>
  <c r="AF34" i="9" s="1"/>
  <c r="AF39" i="10"/>
  <c r="AG37" i="10"/>
  <c r="AE38" i="9"/>
  <c r="AG40" i="9"/>
  <c r="AK37" i="10" l="1"/>
  <c r="AU39" i="10"/>
  <c r="AH38" i="10"/>
  <c r="AJ33" i="9"/>
  <c r="AG38" i="10"/>
  <c r="AF40" i="10"/>
  <c r="AE39" i="9"/>
  <c r="AJ34" i="9"/>
  <c r="AG41" i="9"/>
  <c r="AF35" i="9"/>
  <c r="AK38" i="10" l="1"/>
  <c r="AU40" i="10"/>
  <c r="AH39" i="10"/>
  <c r="AG39" i="10"/>
  <c r="AF41" i="10"/>
  <c r="AE40" i="9"/>
  <c r="AJ35" i="9"/>
  <c r="AG42" i="9"/>
  <c r="AF36" i="9"/>
  <c r="AK39" i="10" l="1"/>
  <c r="AU41" i="10"/>
  <c r="AH40" i="10"/>
  <c r="AG40" i="10"/>
  <c r="AF42" i="10"/>
  <c r="AE41" i="9"/>
  <c r="AJ36" i="9"/>
  <c r="AG43" i="9"/>
  <c r="AF37" i="9"/>
  <c r="AK40" i="10" l="1"/>
  <c r="AU42" i="10"/>
  <c r="AH41" i="10"/>
  <c r="AF43" i="10"/>
  <c r="AG41" i="10"/>
  <c r="AE42" i="9"/>
  <c r="AJ37" i="9"/>
  <c r="AG44" i="9"/>
  <c r="AF38" i="9"/>
  <c r="AK41" i="10" l="1"/>
  <c r="AU43" i="10"/>
  <c r="AH42" i="10"/>
  <c r="AG42" i="10"/>
  <c r="AF44" i="10"/>
  <c r="AE43" i="9"/>
  <c r="AJ38" i="9"/>
  <c r="AG45" i="9"/>
  <c r="AF39" i="9"/>
  <c r="AK42" i="10" l="1"/>
  <c r="AU44" i="10"/>
  <c r="AH43" i="10"/>
  <c r="AF45" i="10"/>
  <c r="AG43" i="10"/>
  <c r="AE44" i="9"/>
  <c r="AJ39" i="9"/>
  <c r="AG46" i="9"/>
  <c r="AF40" i="9"/>
  <c r="AK43" i="10" l="1"/>
  <c r="AU45" i="10"/>
  <c r="AH44" i="10"/>
  <c r="AG44" i="10"/>
  <c r="AF46" i="10"/>
  <c r="AE45" i="9"/>
  <c r="AJ40" i="9"/>
  <c r="AG47" i="9"/>
  <c r="AF41" i="9"/>
  <c r="AK44" i="10" l="1"/>
  <c r="AU46" i="10"/>
  <c r="AH45" i="10"/>
  <c r="AF47" i="10"/>
  <c r="AG45" i="10"/>
  <c r="AE46" i="9"/>
  <c r="AJ41" i="9"/>
  <c r="AG48" i="9"/>
  <c r="AF42" i="9"/>
  <c r="AK45" i="10" l="1"/>
  <c r="AU47" i="10"/>
  <c r="AH46" i="10"/>
  <c r="AF48" i="10"/>
  <c r="AG46" i="10"/>
  <c r="AE47" i="9"/>
  <c r="AJ42" i="9"/>
  <c r="AG49" i="9"/>
  <c r="AF43" i="9"/>
  <c r="AK46" i="10" l="1"/>
  <c r="AU48" i="10"/>
  <c r="AH47" i="10"/>
  <c r="AG47" i="10"/>
  <c r="AF49" i="10"/>
  <c r="AE48" i="9"/>
  <c r="AJ43" i="9"/>
  <c r="AG50" i="9"/>
  <c r="AF44" i="9"/>
  <c r="AK47" i="10" l="1"/>
  <c r="AU49" i="10"/>
  <c r="AH48" i="10"/>
  <c r="AG48" i="10"/>
  <c r="AF50" i="10"/>
  <c r="AE49" i="9"/>
  <c r="AJ44" i="9"/>
  <c r="AG51" i="9"/>
  <c r="AF45" i="9"/>
  <c r="AK48" i="10" l="1"/>
  <c r="AU50" i="10"/>
  <c r="AH49" i="10"/>
  <c r="AG49" i="10"/>
  <c r="AF51" i="10"/>
  <c r="AE50" i="9"/>
  <c r="AJ45" i="9"/>
  <c r="AG52" i="9"/>
  <c r="AF46" i="9"/>
  <c r="AK49" i="10" l="1"/>
  <c r="AU51" i="10"/>
  <c r="AH50" i="10"/>
  <c r="AG50" i="10"/>
  <c r="AF52" i="10"/>
  <c r="AE51" i="9"/>
  <c r="AJ46" i="9"/>
  <c r="AG53" i="9"/>
  <c r="AF47" i="9"/>
  <c r="AK50" i="10" l="1"/>
  <c r="AU52" i="10"/>
  <c r="AH51" i="10"/>
  <c r="AG51" i="10"/>
  <c r="AF53" i="10"/>
  <c r="AE52" i="9"/>
  <c r="AJ47" i="9"/>
  <c r="AG54" i="9"/>
  <c r="AF48" i="9"/>
  <c r="AK51" i="10" l="1"/>
  <c r="AU53" i="10"/>
  <c r="AH52" i="10"/>
  <c r="AF54" i="10"/>
  <c r="AG52" i="10"/>
  <c r="AE53" i="9"/>
  <c r="AJ48" i="9"/>
  <c r="AG55" i="9"/>
  <c r="AF49" i="9"/>
  <c r="AK52" i="10" l="1"/>
  <c r="AU54" i="10"/>
  <c r="AH53" i="10"/>
  <c r="AF55" i="10"/>
  <c r="AG53" i="10"/>
  <c r="AE54" i="9"/>
  <c r="AJ49" i="9"/>
  <c r="AG56" i="9"/>
  <c r="AF50" i="9"/>
  <c r="AK53" i="10" l="1"/>
  <c r="AU55" i="10"/>
  <c r="AH54" i="10"/>
  <c r="AF56" i="10"/>
  <c r="AG54" i="10"/>
  <c r="AE55" i="9"/>
  <c r="AJ50" i="9"/>
  <c r="AG57" i="9"/>
  <c r="AF51" i="9"/>
  <c r="AK54" i="10" l="1"/>
  <c r="AU56" i="10"/>
  <c r="AH55" i="10"/>
  <c r="AF57" i="10"/>
  <c r="AG55" i="10"/>
  <c r="AE56" i="9"/>
  <c r="AJ51" i="9"/>
  <c r="AG58" i="9"/>
  <c r="AF52" i="9"/>
  <c r="AK55" i="10" l="1"/>
  <c r="AU57" i="10"/>
  <c r="AH56" i="10"/>
  <c r="AF58" i="10"/>
  <c r="AG56" i="10"/>
  <c r="AE57" i="9"/>
  <c r="AJ52" i="9"/>
  <c r="AG59" i="9"/>
  <c r="AF53" i="9"/>
  <c r="AK56" i="10" l="1"/>
  <c r="AU58" i="10"/>
  <c r="AH57" i="10"/>
  <c r="AF59" i="10"/>
  <c r="AG57" i="10"/>
  <c r="AE58" i="9"/>
  <c r="AJ53" i="9"/>
  <c r="AG60" i="9"/>
  <c r="AF54" i="9"/>
  <c r="AK57" i="10" l="1"/>
  <c r="AU59" i="10"/>
  <c r="AH58" i="10"/>
  <c r="AF60" i="10"/>
  <c r="AG58" i="10"/>
  <c r="AE59" i="9"/>
  <c r="AJ54" i="9"/>
  <c r="AG61" i="9"/>
  <c r="AF55" i="9"/>
  <c r="AK58" i="10" l="1"/>
  <c r="AU60" i="10"/>
  <c r="AH59" i="10"/>
  <c r="AF61" i="10"/>
  <c r="AG59" i="10"/>
  <c r="AE60" i="9"/>
  <c r="AJ55" i="9"/>
  <c r="AG62" i="9"/>
  <c r="AF56" i="9"/>
  <c r="AK59" i="10" l="1"/>
  <c r="AU61" i="10"/>
  <c r="AH60" i="10"/>
  <c r="AF62" i="10"/>
  <c r="AG60" i="10"/>
  <c r="AE61" i="9"/>
  <c r="AJ56" i="9"/>
  <c r="AG63" i="9"/>
  <c r="AF57" i="9"/>
  <c r="AK60" i="10" l="1"/>
  <c r="AU62" i="10"/>
  <c r="AH61" i="10"/>
  <c r="AF63" i="10"/>
  <c r="AG61" i="10"/>
  <c r="AE62" i="9"/>
  <c r="AJ57" i="9"/>
  <c r="AG64" i="9"/>
  <c r="AF58" i="9"/>
  <c r="AK61" i="10" l="1"/>
  <c r="AU63" i="10"/>
  <c r="AH62" i="10"/>
  <c r="AF64" i="10"/>
  <c r="AG62" i="10"/>
  <c r="AE63" i="9"/>
  <c r="AJ58" i="9"/>
  <c r="AG65" i="9"/>
  <c r="AG66" i="9" s="1"/>
  <c r="AF59" i="9"/>
  <c r="AK62" i="10" l="1"/>
  <c r="AU64" i="10"/>
  <c r="AH63" i="10"/>
  <c r="AF65" i="10"/>
  <c r="AG63" i="10"/>
  <c r="AG67" i="9"/>
  <c r="AG68" i="9" s="1"/>
  <c r="AE64" i="9"/>
  <c r="AJ59" i="9"/>
  <c r="AF60" i="9"/>
  <c r="AK63" i="10" l="1"/>
  <c r="AU65" i="10"/>
  <c r="AH64" i="10"/>
  <c r="AF66" i="10"/>
  <c r="AG64" i="10"/>
  <c r="AG69" i="9"/>
  <c r="AE65" i="9"/>
  <c r="AE66" i="9" s="1"/>
  <c r="AJ60" i="9"/>
  <c r="AF61" i="9"/>
  <c r="AK64" i="10" l="1"/>
  <c r="AU66" i="10"/>
  <c r="AH65" i="10"/>
  <c r="AF67" i="10"/>
  <c r="AG65" i="10"/>
  <c r="AE67" i="9"/>
  <c r="AG70" i="9"/>
  <c r="AJ61" i="9"/>
  <c r="AF62" i="9"/>
  <c r="AK65" i="10" l="1"/>
  <c r="AU67" i="10"/>
  <c r="AH66" i="10"/>
  <c r="AL15" i="10"/>
  <c r="AF68" i="10"/>
  <c r="AG66" i="10"/>
  <c r="AG71" i="9"/>
  <c r="AE68" i="9"/>
  <c r="AJ62" i="9"/>
  <c r="AF63" i="9"/>
  <c r="AK66" i="10" l="1"/>
  <c r="AU68" i="10"/>
  <c r="AH67" i="10"/>
  <c r="AY20" i="10"/>
  <c r="BC20" i="10"/>
  <c r="AX20" i="10"/>
  <c r="BB20" i="10"/>
  <c r="AY21" i="10"/>
  <c r="AG67" i="10"/>
  <c r="AF69" i="10"/>
  <c r="AE69" i="9"/>
  <c r="AG72" i="9"/>
  <c r="AJ63" i="9"/>
  <c r="AF64" i="9"/>
  <c r="AK67" i="10" l="1"/>
  <c r="AX21" i="10"/>
  <c r="BB21" i="10" s="1"/>
  <c r="BB26" i="10" s="1"/>
  <c r="BC21" i="10"/>
  <c r="AU69" i="10"/>
  <c r="AH68" i="10"/>
  <c r="AX25" i="10"/>
  <c r="AF70" i="10"/>
  <c r="AG68" i="10"/>
  <c r="AG73" i="9"/>
  <c r="AE70" i="9"/>
  <c r="AJ64" i="9"/>
  <c r="AF65" i="9"/>
  <c r="BB25" i="10" l="1"/>
  <c r="AY33" i="10"/>
  <c r="AK68" i="10"/>
  <c r="AX26" i="10"/>
  <c r="AY28" i="10"/>
  <c r="AU70" i="10"/>
  <c r="AH69" i="10"/>
  <c r="AF71" i="10"/>
  <c r="AG69" i="10"/>
  <c r="AE71" i="9"/>
  <c r="AJ65" i="9"/>
  <c r="AK16" i="9" s="1"/>
  <c r="AF66" i="9"/>
  <c r="AG74" i="9"/>
  <c r="AZ28" i="10" l="1"/>
  <c r="AI22" i="10" s="1"/>
  <c r="AK69" i="10"/>
  <c r="AU71" i="10"/>
  <c r="AH70" i="10"/>
  <c r="AI18" i="10"/>
  <c r="AI30" i="10"/>
  <c r="AI34" i="10"/>
  <c r="AI46" i="10"/>
  <c r="AI50" i="10"/>
  <c r="AI62" i="10"/>
  <c r="AI66" i="10"/>
  <c r="AI19" i="10"/>
  <c r="AI23" i="10"/>
  <c r="AI27" i="10"/>
  <c r="AI35" i="10"/>
  <c r="AI39" i="10"/>
  <c r="AI43" i="10"/>
  <c r="AI51" i="10"/>
  <c r="AI55" i="10"/>
  <c r="AI59" i="10"/>
  <c r="AI67" i="10"/>
  <c r="AI14" i="10"/>
  <c r="AI21" i="10"/>
  <c r="AI37" i="10"/>
  <c r="AI45" i="10"/>
  <c r="AI53" i="10"/>
  <c r="AI16" i="10"/>
  <c r="AI24" i="10"/>
  <c r="AI32" i="10"/>
  <c r="AI48" i="10"/>
  <c r="AI56" i="10"/>
  <c r="AI64" i="10"/>
  <c r="AI25" i="10"/>
  <c r="AI33" i="10"/>
  <c r="AI36" i="10"/>
  <c r="AI68" i="10"/>
  <c r="AI41" i="10"/>
  <c r="AI57" i="10"/>
  <c r="AI44" i="10"/>
  <c r="AI60" i="10"/>
  <c r="AI28" i="10"/>
  <c r="AI65" i="10"/>
  <c r="AZ35" i="10"/>
  <c r="AT21" i="9"/>
  <c r="AG70" i="10"/>
  <c r="AF72" i="10"/>
  <c r="AF67" i="9"/>
  <c r="AJ66" i="9"/>
  <c r="AP21" i="9"/>
  <c r="AU21" i="9"/>
  <c r="AQ22" i="9"/>
  <c r="AP22" i="9" s="1"/>
  <c r="AQ21" i="9"/>
  <c r="AG75" i="9"/>
  <c r="AE72" i="9"/>
  <c r="AE73" i="9" s="1"/>
  <c r="AI58" i="10" l="1"/>
  <c r="AI42" i="10"/>
  <c r="AI26" i="10"/>
  <c r="AI49" i="10"/>
  <c r="AI20" i="10"/>
  <c r="AI52" i="10"/>
  <c r="AI17" i="10"/>
  <c r="AI40" i="10"/>
  <c r="AI61" i="10"/>
  <c r="AI29" i="10"/>
  <c r="AI63" i="10"/>
  <c r="AI47" i="10"/>
  <c r="AI31" i="10"/>
  <c r="AI15" i="10"/>
  <c r="AI54" i="10"/>
  <c r="AI38" i="10"/>
  <c r="AY34" i="10"/>
  <c r="AZ34" i="10" s="1"/>
  <c r="AI69" i="10"/>
  <c r="AK70" i="10"/>
  <c r="AU72" i="10"/>
  <c r="AH71" i="10"/>
  <c r="AF73" i="10"/>
  <c r="AG71" i="10"/>
  <c r="AI70" i="10" s="1"/>
  <c r="AU22" i="9"/>
  <c r="AG76" i="9"/>
  <c r="AE74" i="9"/>
  <c r="AJ67" i="9"/>
  <c r="AF68" i="9"/>
  <c r="AP27" i="9"/>
  <c r="AP26" i="9"/>
  <c r="AT22" i="9"/>
  <c r="AK71" i="10" l="1"/>
  <c r="AU73" i="10"/>
  <c r="AH72" i="10"/>
  <c r="AG72" i="10"/>
  <c r="AI71" i="10" s="1"/>
  <c r="AF74" i="10"/>
  <c r="AE75" i="9"/>
  <c r="AE76" i="9" s="1"/>
  <c r="AF69" i="9"/>
  <c r="AJ68" i="9"/>
  <c r="AG77" i="9"/>
  <c r="AT26" i="9"/>
  <c r="AT27" i="9"/>
  <c r="AI72" i="10" l="1"/>
  <c r="AK72" i="10"/>
  <c r="AU74" i="10"/>
  <c r="AH73" i="10"/>
  <c r="AK73" i="10" s="1"/>
  <c r="AF75" i="10"/>
  <c r="AG73" i="10"/>
  <c r="AF70" i="9"/>
  <c r="AJ69" i="9"/>
  <c r="AG78" i="9"/>
  <c r="AE77" i="9"/>
  <c r="AR29" i="9"/>
  <c r="AQ29" i="9"/>
  <c r="AU75" i="10" l="1"/>
  <c r="AH74" i="10"/>
  <c r="AH16" i="9"/>
  <c r="AH17" i="9"/>
  <c r="AF76" i="10"/>
  <c r="AG74" i="10"/>
  <c r="AI73" i="10" s="1"/>
  <c r="AH22" i="9"/>
  <c r="AH15" i="9"/>
  <c r="AH19" i="9"/>
  <c r="AH23" i="9"/>
  <c r="AH27" i="9"/>
  <c r="AH31" i="9"/>
  <c r="AH35" i="9"/>
  <c r="AH20" i="9"/>
  <c r="AH24" i="9"/>
  <c r="AH28" i="9"/>
  <c r="AH32" i="9"/>
  <c r="AH18" i="9"/>
  <c r="AH30" i="9"/>
  <c r="AH34" i="9"/>
  <c r="AH21" i="9"/>
  <c r="AH25" i="9"/>
  <c r="AH29" i="9"/>
  <c r="AH33" i="9"/>
  <c r="AH26" i="9"/>
  <c r="AG79" i="9"/>
  <c r="AH66" i="9"/>
  <c r="AH67" i="9"/>
  <c r="AH68" i="9"/>
  <c r="AH69" i="9"/>
  <c r="AE78" i="9"/>
  <c r="AE79" i="9" s="1"/>
  <c r="AF71" i="9"/>
  <c r="AH70" i="9" s="1"/>
  <c r="AJ70" i="9"/>
  <c r="AH36" i="9"/>
  <c r="AH37" i="9"/>
  <c r="AH38" i="9"/>
  <c r="AH39" i="9"/>
  <c r="AH40" i="9"/>
  <c r="AH41" i="9"/>
  <c r="AH42" i="9"/>
  <c r="AH43" i="9"/>
  <c r="AH44" i="9"/>
  <c r="AH45" i="9"/>
  <c r="AH46" i="9"/>
  <c r="AH47" i="9"/>
  <c r="AH48" i="9"/>
  <c r="AH49" i="9"/>
  <c r="AH50" i="9"/>
  <c r="AH51" i="9"/>
  <c r="AH52" i="9"/>
  <c r="AH53" i="9"/>
  <c r="AH54" i="9"/>
  <c r="AH55" i="9"/>
  <c r="AH56" i="9"/>
  <c r="AH57" i="9"/>
  <c r="AH58" i="9"/>
  <c r="AH59" i="9"/>
  <c r="AH60" i="9"/>
  <c r="AH61" i="9"/>
  <c r="AH62" i="9"/>
  <c r="AH63" i="9"/>
  <c r="AH64" i="9"/>
  <c r="AH65" i="9"/>
  <c r="AR36" i="9"/>
  <c r="AQ35" i="9" l="1"/>
  <c r="AR35" i="9" s="1"/>
  <c r="AK74" i="10"/>
  <c r="AU76" i="10"/>
  <c r="AH75" i="10"/>
  <c r="AG75" i="10"/>
  <c r="AF77" i="10"/>
  <c r="AE80" i="9"/>
  <c r="AF72" i="9"/>
  <c r="AJ71" i="9"/>
  <c r="AG80" i="9"/>
  <c r="AI74" i="10" l="1"/>
  <c r="AK75" i="10"/>
  <c r="AU77" i="10"/>
  <c r="AH76" i="10"/>
  <c r="AG76" i="10"/>
  <c r="AI75" i="10" s="1"/>
  <c r="AF78" i="10"/>
  <c r="AF73" i="9"/>
  <c r="AJ72" i="9"/>
  <c r="AH71" i="9"/>
  <c r="AG81" i="9"/>
  <c r="AE81" i="9"/>
  <c r="AK76" i="10" l="1"/>
  <c r="AU78" i="10"/>
  <c r="AH77" i="10"/>
  <c r="AG77" i="10"/>
  <c r="AI76" i="10" s="1"/>
  <c r="AF79" i="10"/>
  <c r="AG82" i="9"/>
  <c r="AE82" i="9"/>
  <c r="AH72" i="9"/>
  <c r="AF74" i="9"/>
  <c r="AH73" i="9" s="1"/>
  <c r="AJ73" i="9"/>
  <c r="AK77" i="10" l="1"/>
  <c r="AU79" i="10"/>
  <c r="AH78" i="10"/>
  <c r="AG78" i="10"/>
  <c r="AF80" i="10"/>
  <c r="AF75" i="9"/>
  <c r="AH74" i="9" s="1"/>
  <c r="AJ74" i="9"/>
  <c r="AE83" i="9"/>
  <c r="AE84" i="9" s="1"/>
  <c r="AG83" i="9"/>
  <c r="AI77" i="10" l="1"/>
  <c r="AK78" i="10"/>
  <c r="AU80" i="10"/>
  <c r="AH79" i="10"/>
  <c r="AG79" i="10"/>
  <c r="AI78" i="10" s="1"/>
  <c r="AF81" i="10"/>
  <c r="AE85" i="9"/>
  <c r="AG84" i="9"/>
  <c r="AF76" i="9"/>
  <c r="AJ75" i="9"/>
  <c r="AK79" i="10" l="1"/>
  <c r="AU81" i="10"/>
  <c r="AH80" i="10"/>
  <c r="AG80" i="10"/>
  <c r="AI79" i="10" s="1"/>
  <c r="AF82" i="10"/>
  <c r="AG85" i="9"/>
  <c r="AH75" i="9"/>
  <c r="AF77" i="9"/>
  <c r="AJ76" i="9"/>
  <c r="AE86" i="9"/>
  <c r="AK80" i="10" l="1"/>
  <c r="AU82" i="10"/>
  <c r="AH81" i="10"/>
  <c r="AG81" i="10"/>
  <c r="AF83" i="10"/>
  <c r="AE87" i="9"/>
  <c r="AF78" i="9"/>
  <c r="AJ77" i="9"/>
  <c r="AH76" i="9"/>
  <c r="AG86" i="9"/>
  <c r="AI80" i="10" l="1"/>
  <c r="AK81" i="10"/>
  <c r="AU83" i="10"/>
  <c r="AH82" i="10"/>
  <c r="AG82" i="10"/>
  <c r="AI81" i="10" s="1"/>
  <c r="AF84" i="10"/>
  <c r="AG87" i="9"/>
  <c r="AF79" i="9"/>
  <c r="AJ78" i="9"/>
  <c r="AH77" i="9"/>
  <c r="AE88" i="9"/>
  <c r="AK82" i="10" l="1"/>
  <c r="AU84" i="10"/>
  <c r="AH83" i="10"/>
  <c r="AG83" i="10"/>
  <c r="AI82" i="10" s="1"/>
  <c r="AF85" i="10"/>
  <c r="AE89" i="9"/>
  <c r="AH78" i="9"/>
  <c r="AF80" i="9"/>
  <c r="AJ79" i="9"/>
  <c r="AG88" i="9"/>
  <c r="AK83" i="10" l="1"/>
  <c r="AU85" i="10"/>
  <c r="AH84" i="10"/>
  <c r="AG84" i="10"/>
  <c r="AF86" i="10"/>
  <c r="AG89" i="9"/>
  <c r="AF81" i="9"/>
  <c r="AJ80" i="9"/>
  <c r="AH79" i="9"/>
  <c r="AE90" i="9"/>
  <c r="AI83" i="10" l="1"/>
  <c r="AK84" i="10"/>
  <c r="AU86" i="10"/>
  <c r="AH85" i="10"/>
  <c r="AG85" i="10"/>
  <c r="AF87" i="10"/>
  <c r="AE91" i="9"/>
  <c r="AF82" i="9"/>
  <c r="AJ81" i="9"/>
  <c r="AH80" i="9"/>
  <c r="AG90" i="9"/>
  <c r="AK85" i="10" l="1"/>
  <c r="AI84" i="10"/>
  <c r="AU87" i="10"/>
  <c r="AH86" i="10"/>
  <c r="AG86" i="10"/>
  <c r="AF88" i="10"/>
  <c r="AG91" i="9"/>
  <c r="AF83" i="9"/>
  <c r="AJ82" i="9"/>
  <c r="AH81" i="9"/>
  <c r="AE92" i="9"/>
  <c r="AE93" i="9" s="1"/>
  <c r="AK86" i="10" l="1"/>
  <c r="AI85" i="10"/>
  <c r="AU88" i="10"/>
  <c r="AH87" i="10"/>
  <c r="AG87" i="10"/>
  <c r="AF89" i="10"/>
  <c r="AE94" i="9"/>
  <c r="AE95" i="9" s="1"/>
  <c r="AF84" i="9"/>
  <c r="AJ83" i="9"/>
  <c r="AH82" i="9"/>
  <c r="AG92" i="9"/>
  <c r="AK87" i="10" l="1"/>
  <c r="AI86" i="10"/>
  <c r="AU89" i="10"/>
  <c r="AH88" i="10"/>
  <c r="AG88" i="10"/>
  <c r="AF90" i="10"/>
  <c r="AH83" i="9"/>
  <c r="AF85" i="9"/>
  <c r="AH84" i="9" s="1"/>
  <c r="AJ84" i="9"/>
  <c r="AG93" i="9"/>
  <c r="AK88" i="10" l="1"/>
  <c r="AI87" i="10"/>
  <c r="AU90" i="10"/>
  <c r="AH89" i="10"/>
  <c r="AG89" i="10"/>
  <c r="AF91" i="10"/>
  <c r="AF86" i="9"/>
  <c r="AH85" i="9" s="1"/>
  <c r="AJ85" i="9"/>
  <c r="AG94" i="9"/>
  <c r="AK89" i="10" l="1"/>
  <c r="AI88" i="10"/>
  <c r="AU91" i="10"/>
  <c r="AH90" i="10"/>
  <c r="AG90" i="10"/>
  <c r="AF92" i="10"/>
  <c r="AG95" i="9"/>
  <c r="L25" i="9" s="1"/>
  <c r="AF87" i="9"/>
  <c r="AJ86" i="9"/>
  <c r="AK90" i="10" l="1"/>
  <c r="AI89" i="10"/>
  <c r="AU92" i="10"/>
  <c r="AH91" i="10"/>
  <c r="AG91" i="10"/>
  <c r="AI90" i="10" s="1"/>
  <c r="AF93" i="10"/>
  <c r="AF88" i="9"/>
  <c r="AH87" i="9" s="1"/>
  <c r="AJ87" i="9"/>
  <c r="AH86" i="9"/>
  <c r="AK91" i="10" l="1"/>
  <c r="AU93" i="10"/>
  <c r="AH92" i="10"/>
  <c r="AG92" i="10"/>
  <c r="AI91" i="10" s="1"/>
  <c r="AF94" i="10"/>
  <c r="AF89" i="9"/>
  <c r="AH88" i="9" s="1"/>
  <c r="AJ88" i="9"/>
  <c r="AK92" i="10" l="1"/>
  <c r="AU94" i="10"/>
  <c r="AH93" i="10"/>
  <c r="AG93" i="10"/>
  <c r="AF90" i="9"/>
  <c r="AH89" i="9" s="1"/>
  <c r="AJ89" i="9"/>
  <c r="AI92" i="10" l="1"/>
  <c r="AK93" i="10"/>
  <c r="AH94" i="10"/>
  <c r="M24" i="10"/>
  <c r="AG94" i="10"/>
  <c r="AI94" i="10" s="1"/>
  <c r="AF91" i="9"/>
  <c r="AH90" i="9" s="1"/>
  <c r="AJ90" i="9"/>
  <c r="AI93" i="10" l="1"/>
  <c r="AK94" i="10"/>
  <c r="K24" i="10"/>
  <c r="K26" i="10" s="1"/>
  <c r="AF92" i="9"/>
  <c r="AH91" i="9" s="1"/>
  <c r="AJ91" i="9"/>
  <c r="AF93" i="9" l="1"/>
  <c r="AJ92" i="9"/>
  <c r="AH92" i="9" l="1"/>
  <c r="AF94" i="9"/>
  <c r="AJ93" i="9"/>
  <c r="AF95" i="9" l="1"/>
  <c r="J25" i="9" s="1"/>
  <c r="J27" i="9" s="1"/>
  <c r="AJ94" i="9"/>
  <c r="AH93" i="9"/>
  <c r="AH94" i="9" l="1"/>
  <c r="AH95" i="9"/>
  <c r="AJ95" i="9"/>
</calcChain>
</file>

<file path=xl/sharedStrings.xml><?xml version="1.0" encoding="utf-8"?>
<sst xmlns="http://schemas.openxmlformats.org/spreadsheetml/2006/main" count="211" uniqueCount="72">
  <si>
    <r>
      <t xml:space="preserve">Change only the values marked in </t>
    </r>
    <r>
      <rPr>
        <b/>
        <sz val="22"/>
        <color indexed="10"/>
        <rFont val="Calibri"/>
        <family val="2"/>
      </rPr>
      <t>RED BOLD.</t>
    </r>
  </si>
  <si>
    <t>Symbol</t>
  </si>
  <si>
    <t>Meaning</t>
  </si>
  <si>
    <t>P</t>
  </si>
  <si>
    <t>A</t>
  </si>
  <si>
    <t>F</t>
  </si>
  <si>
    <t>i</t>
  </si>
  <si>
    <t>n</t>
  </si>
  <si>
    <t>Amount</t>
  </si>
  <si>
    <r>
      <rPr>
        <b/>
        <sz val="12"/>
        <rFont val="Calibri"/>
        <family val="2"/>
        <scheme val="minor"/>
      </rPr>
      <t xml:space="preserve">Final Value </t>
    </r>
    <r>
      <rPr>
        <sz val="12"/>
        <rFont val="Calibri"/>
        <family val="2"/>
        <scheme val="minor"/>
      </rPr>
      <t>(What the money will be worth at some future date)</t>
    </r>
  </si>
  <si>
    <r>
      <rPr>
        <b/>
        <sz val="12"/>
        <rFont val="Calibri"/>
        <family val="2"/>
        <scheme val="minor"/>
      </rPr>
      <t xml:space="preserve">Annual Value </t>
    </r>
    <r>
      <rPr>
        <sz val="12"/>
        <rFont val="Calibri"/>
        <family val="2"/>
        <scheme val="minor"/>
      </rPr>
      <t>(What the money is worth in annual payments)</t>
    </r>
  </si>
  <si>
    <r>
      <rPr>
        <b/>
        <sz val="12"/>
        <rFont val="Calibri"/>
        <family val="2"/>
        <scheme val="minor"/>
      </rPr>
      <t xml:space="preserve">Present Value </t>
    </r>
    <r>
      <rPr>
        <sz val="12"/>
        <rFont val="Calibri"/>
        <family val="2"/>
        <scheme val="minor"/>
      </rPr>
      <t>(What the money is worth right now)</t>
    </r>
  </si>
  <si>
    <r>
      <rPr>
        <b/>
        <sz val="12"/>
        <rFont val="Calibri"/>
        <family val="2"/>
        <scheme val="minor"/>
      </rPr>
      <t>Interest</t>
    </r>
    <r>
      <rPr>
        <sz val="12"/>
        <rFont val="Calibri"/>
        <family val="2"/>
        <scheme val="minor"/>
      </rPr>
      <t xml:space="preserve"> </t>
    </r>
    <r>
      <rPr>
        <b/>
        <sz val="12"/>
        <rFont val="Calibri"/>
        <family val="2"/>
        <scheme val="minor"/>
      </rPr>
      <t xml:space="preserve">Rate </t>
    </r>
    <r>
      <rPr>
        <sz val="12"/>
        <rFont val="Calibri"/>
        <family val="2"/>
        <scheme val="minor"/>
      </rPr>
      <t>(an estimate of how fast the money can grow in some relatively safe investment).</t>
    </r>
  </si>
  <si>
    <r>
      <rPr>
        <b/>
        <sz val="12"/>
        <rFont val="Calibri"/>
        <family val="2"/>
        <scheme val="minor"/>
      </rPr>
      <t xml:space="preserve">Number of years </t>
    </r>
    <r>
      <rPr>
        <sz val="12"/>
        <rFont val="Calibri"/>
        <family val="2"/>
        <scheme val="minor"/>
      </rPr>
      <t>(Duration over which an investment is made).</t>
    </r>
  </si>
  <si>
    <t>Single Payment</t>
  </si>
  <si>
    <t>Equal-Payment Series</t>
  </si>
  <si>
    <t>Gradient Series</t>
  </si>
  <si>
    <t>G</t>
  </si>
  <si>
    <t>Given</t>
  </si>
  <si>
    <t>Find</t>
  </si>
  <si>
    <r>
      <rPr>
        <b/>
        <sz val="12"/>
        <rFont val="Calibri"/>
        <family val="2"/>
        <scheme val="minor"/>
      </rPr>
      <t xml:space="preserve">Gradient </t>
    </r>
    <r>
      <rPr>
        <sz val="12"/>
        <rFont val="Calibri"/>
        <family val="2"/>
        <scheme val="minor"/>
      </rPr>
      <t>(The amount of annual increase or decrease in Annual Value).</t>
    </r>
  </si>
  <si>
    <t>years</t>
  </si>
  <si>
    <t>Value</t>
  </si>
  <si>
    <t xml:space="preserve">Standard Equations </t>
  </si>
  <si>
    <t>Result
 (Assuming Discrete Payments, 
&amp; Discrete Compounding)</t>
  </si>
  <si>
    <t>value</t>
  </si>
  <si>
    <t>year</t>
  </si>
  <si>
    <t>X</t>
  </si>
  <si>
    <t>Y</t>
  </si>
  <si>
    <t>slope</t>
  </si>
  <si>
    <t>OPPORTNITY COST</t>
  </si>
  <si>
    <t xml:space="preserve">       Y= (b2*m1-b1*m2)/(m1-m2) ,
          X=(Y-m2)/b2    
</t>
  </si>
  <si>
    <t>finds cross point</t>
  </si>
  <si>
    <t xml:space="preserve">value </t>
  </si>
  <si>
    <t>opportunity cost</t>
  </si>
  <si>
    <t>intercept</t>
  </si>
  <si>
    <t xml:space="preserve"> </t>
  </si>
  <si>
    <t xml:space="preserve">point 1 </t>
  </si>
  <si>
    <t>point 2</t>
  </si>
  <si>
    <t>  </t>
  </si>
  <si>
    <t>Y= (b2*m1-b1*m2)/(m1-m2) ,</t>
  </si>
  <si>
    <t>m1</t>
  </si>
  <si>
    <t>b1</t>
  </si>
  <si>
    <t>m2</t>
  </si>
  <si>
    <t>b2</t>
  </si>
  <si>
    <t>Total Present Value of Investment</t>
  </si>
  <si>
    <t>Total Present Value of Opportunity Cost</t>
  </si>
  <si>
    <t>Total Future Value of Investment</t>
  </si>
  <si>
    <t>Total Future Value of Opportunity Cost</t>
  </si>
  <si>
    <t>Uses P given G, then F given P</t>
  </si>
  <si>
    <t>*Money has a time value. Money in the future is worth less than money now because you can invest money in the present to earn interest. Below you can find standardized equations used to determine the value of money at a given time with given information. This equations use the variables above for their calculations.</t>
  </si>
  <si>
    <t>*Example: Say you buy a lemonaid stand for $50 that generates $15/year and a gradually increasting profit of $.50 per year. Then you sell the stand at the end of 10 years for $10. This can be compared to the opportunity cost line which assumes you invested the original $50 in the stock market and earned a 6% return. The breakeven time is shown to be 7.4 years at $77.1.</t>
  </si>
  <si>
    <t>Difference in Future Value</t>
  </si>
  <si>
    <t>Total Present Value of Investment A</t>
  </si>
  <si>
    <t>Total Present Value of Investment B</t>
  </si>
  <si>
    <t>Result:  (Assuming Discrete Payments, 
&amp; Discrete Compounding)</t>
  </si>
  <si>
    <t>Amount
(Investment A)</t>
  </si>
  <si>
    <t>Amount
(Investment B)</t>
  </si>
  <si>
    <t>INVESTMENT B</t>
  </si>
  <si>
    <t>INVESTMENT A</t>
  </si>
  <si>
    <t>Standard Equations  (Investment A)</t>
  </si>
  <si>
    <t xml:space="preserve">Standard Equations (Investment B) </t>
  </si>
  <si>
    <r>
      <t>Input Cash Flow Parameters Below</t>
    </r>
    <r>
      <rPr>
        <b/>
        <sz val="10"/>
        <color theme="1"/>
        <rFont val="Calibri"/>
        <family val="2"/>
        <scheme val="minor"/>
      </rPr>
      <t xml:space="preserve"> </t>
    </r>
  </si>
  <si>
    <t>value A</t>
  </si>
  <si>
    <t>value B</t>
  </si>
  <si>
    <t>B</t>
  </si>
  <si>
    <t>Total Future Value of Investment A</t>
  </si>
  <si>
    <t>Total Future Value of Investment B</t>
  </si>
  <si>
    <r>
      <rPr>
        <b/>
        <sz val="12"/>
        <rFont val="Calibri"/>
        <family val="2"/>
        <scheme val="minor"/>
      </rPr>
      <t>Interest</t>
    </r>
    <r>
      <rPr>
        <sz val="12"/>
        <rFont val="Calibri"/>
        <family val="2"/>
        <scheme val="minor"/>
      </rPr>
      <t xml:space="preserve"> </t>
    </r>
    <r>
      <rPr>
        <b/>
        <sz val="12"/>
        <rFont val="Calibri"/>
        <family val="2"/>
        <scheme val="minor"/>
      </rPr>
      <t xml:space="preserve">Rate </t>
    </r>
    <r>
      <rPr>
        <sz val="12"/>
        <rFont val="Calibri"/>
        <family val="2"/>
        <scheme val="minor"/>
      </rPr>
      <t>(Annual estimate of how fast the money can grow in some relatively safe investment).</t>
    </r>
  </si>
  <si>
    <t xml:space="preserve">*This calculator can be used to compare the outcome of investing your money in a specific business venture vs buy stocks/bonds/savings/etc (opportunity cost). 
The 'investment' line on the graph uses the values for P,A,G,F, &amp; n (but not the interest rate).  The opportunity cost line uses  P,I, &amp; n to show you what your money could earned if invested elsewhere at interest rate i. </t>
  </si>
  <si>
    <r>
      <rPr>
        <b/>
        <sz val="12"/>
        <color theme="1"/>
        <rFont val="Calibri"/>
        <family val="2"/>
        <scheme val="minor"/>
      </rPr>
      <t xml:space="preserve">*Default Example: </t>
    </r>
    <r>
      <rPr>
        <sz val="12"/>
        <color theme="1"/>
        <rFont val="Calibri"/>
        <family val="2"/>
        <scheme val="minor"/>
      </rPr>
      <t xml:space="preserve"> Is it worth it invest in a masters degree if you already have a bachelors degree? 
 Investment A: working for 22 years with a bachelors degree 
 Investment B: getting a masters degree out of pocket and going to school</t>
    </r>
    <r>
      <rPr>
        <i/>
        <sz val="12"/>
        <color theme="1"/>
        <rFont val="Calibri"/>
        <family val="2"/>
        <scheme val="minor"/>
      </rPr>
      <t xml:space="preserve"> full time</t>
    </r>
    <r>
      <rPr>
        <sz val="12"/>
        <color theme="1"/>
        <rFont val="Calibri"/>
        <family val="2"/>
        <scheme val="minor"/>
      </rPr>
      <t xml:space="preserve"> for 2 years, then working for 20 years. 
 (Note: Investment A was given 2 years of salary as 'P' to account for the time they were working while investment B was in school. This graph essentially starts after that first 2 years. I also made assumptions on the cost of the masters degree and the payoff in terms of increased salary.)</t>
    </r>
  </si>
  <si>
    <t xml:space="preserve">*This calculator can be used to graphically compare two different investments. Note that in these calculations the interest rate is negated because we are only comparing two specific isolated investments that are not dependent on the interest rate. I assumed that you waste 100% of the money you earn so we can compare raw income. </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</si>
</sst>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64" formatCode="_(&quot;Z$&quot;* #,##0.00_);_(&quot;Z$&quot;* \(#,##0.00\);_(&quot;Z$&quot;* &quot;-&quot;??_);_(@_)"/>
    <numFmt numFmtId="165" formatCode="0.000"/>
    <numFmt numFmtId="166" formatCode="[$$-409]#,##0.00_);\([$$-409]#,##0.00\)"/>
    <numFmt numFmtId="167" formatCode="[$$-1009]#,##0.00;\-[$$-1009]#,##0.00"/>
    <numFmt numFmtId="168" formatCode="[$$-1009]#,##0.00"/>
  </numFmts>
  <fonts count="23" x14ac:knownFonts="1">
    <font>
      <sz val="11"/>
      <color theme="1"/>
      <name val="Calibri"/>
      <family val="2"/>
      <scheme val="minor"/>
    </font>
    <font>
      <b/>
      <sz val="11"/>
      <color theme="1"/>
      <name val="Calibri"/>
      <family val="2"/>
      <scheme val="minor"/>
    </font>
    <font>
      <b/>
      <sz val="12"/>
      <name val="Calibri"/>
      <family val="2"/>
      <scheme val="minor"/>
    </font>
    <font>
      <b/>
      <sz val="11"/>
      <color rgb="FFFF0000"/>
      <name val="Calibri"/>
      <family val="2"/>
      <scheme val="minor"/>
    </font>
    <font>
      <sz val="14"/>
      <color theme="1"/>
      <name val="Calibri"/>
      <family val="2"/>
      <scheme val="minor"/>
    </font>
    <font>
      <b/>
      <sz val="16"/>
      <color theme="1"/>
      <name val="Calibri"/>
      <family val="2"/>
      <scheme val="minor"/>
    </font>
    <font>
      <sz val="22"/>
      <color theme="0"/>
      <name val="Calibri"/>
      <family val="2"/>
      <scheme val="minor"/>
    </font>
    <font>
      <b/>
      <sz val="22"/>
      <color indexed="10"/>
      <name val="Calibri"/>
      <family val="2"/>
    </font>
    <font>
      <b/>
      <sz val="10"/>
      <color theme="1"/>
      <name val="Calibri"/>
      <family val="2"/>
      <scheme val="minor"/>
    </font>
    <font>
      <sz val="11"/>
      <color theme="1"/>
      <name val="Calibri"/>
      <family val="2"/>
      <scheme val="minor"/>
    </font>
    <font>
      <i/>
      <sz val="12"/>
      <color theme="1"/>
      <name val="Times New Roman"/>
      <family val="1"/>
    </font>
    <font>
      <sz val="12"/>
      <name val="Calibri"/>
      <family val="2"/>
      <scheme val="minor"/>
    </font>
    <font>
      <vertAlign val="subscript"/>
      <sz val="12"/>
      <color theme="1"/>
      <name val="Arial"/>
      <family val="2"/>
    </font>
    <font>
      <vertAlign val="superscript"/>
      <sz val="12"/>
      <color theme="1"/>
      <name val="Arial"/>
      <family val="2"/>
    </font>
    <font>
      <b/>
      <sz val="12"/>
      <color theme="1"/>
      <name val="Calibri"/>
      <family val="2"/>
      <scheme val="minor"/>
    </font>
    <font>
      <b/>
      <vertAlign val="subscript"/>
      <sz val="14"/>
      <color theme="1"/>
      <name val="Calibri"/>
      <family val="2"/>
      <scheme val="minor"/>
    </font>
    <font>
      <sz val="11"/>
      <color theme="0"/>
      <name val="Calibri"/>
      <family val="2"/>
      <scheme val="minor"/>
    </font>
    <font>
      <sz val="14"/>
      <color theme="0"/>
      <name val="Calibri"/>
      <family val="2"/>
      <scheme val="minor"/>
    </font>
    <font>
      <sz val="11"/>
      <color rgb="FFFF0000"/>
      <name val="Calibri"/>
      <family val="2"/>
      <scheme val="minor"/>
    </font>
    <font>
      <sz val="11"/>
      <name val="Calibri"/>
      <family val="2"/>
      <scheme val="minor"/>
    </font>
    <font>
      <sz val="11"/>
      <name val="MS Sans Serif"/>
      <family val="2"/>
    </font>
    <font>
      <sz val="12"/>
      <color theme="1"/>
      <name val="Calibri"/>
      <family val="2"/>
      <scheme val="minor"/>
    </font>
    <font>
      <i/>
      <sz val="12"/>
      <color theme="1"/>
      <name val="Calibri"/>
      <family val="2"/>
      <scheme val="minor"/>
    </font>
  </fonts>
  <fills count="13">
    <fill>
      <patternFill patternType="none"/>
    </fill>
    <fill>
      <patternFill patternType="gray125"/>
    </fill>
    <fill>
      <patternFill patternType="solid">
        <fgColor theme="0" tint="-0.249977111117893"/>
        <bgColor indexed="64"/>
      </patternFill>
    </fill>
    <fill>
      <patternFill patternType="solid">
        <fgColor theme="0" tint="-0.14999847407452621"/>
        <bgColor indexed="64"/>
      </patternFill>
    </fill>
    <fill>
      <patternFill patternType="solid">
        <fgColor theme="1"/>
        <bgColor indexed="64"/>
      </patternFill>
    </fill>
    <fill>
      <patternFill patternType="solid">
        <fgColor theme="3" tint="0.59999389629810485"/>
        <bgColor indexed="64"/>
      </patternFill>
    </fill>
    <fill>
      <patternFill patternType="solid">
        <fgColor theme="0" tint="-0.499984740745262"/>
        <bgColor indexed="64"/>
      </patternFill>
    </fill>
    <fill>
      <patternFill patternType="solid">
        <fgColor theme="4" tint="0.59999389629810485"/>
        <bgColor indexed="64"/>
      </patternFill>
    </fill>
    <fill>
      <patternFill patternType="solid">
        <fgColor theme="5" tint="0.39997558519241921"/>
        <bgColor indexed="64"/>
      </patternFill>
    </fill>
    <fill>
      <patternFill patternType="solid">
        <fgColor theme="5" tint="0.59999389629810485"/>
        <bgColor indexed="64"/>
      </patternFill>
    </fill>
    <fill>
      <patternFill patternType="solid">
        <fgColor theme="7" tint="0.59999389629810485"/>
        <bgColor indexed="64"/>
      </patternFill>
    </fill>
    <fill>
      <patternFill patternType="solid">
        <fgColor theme="7" tint="0.39997558519241921"/>
        <bgColor indexed="64"/>
      </patternFill>
    </fill>
    <fill>
      <patternFill patternType="solid">
        <fgColor rgb="FF8F77AD"/>
        <bgColor indexed="64"/>
      </patternFill>
    </fill>
  </fills>
  <borders count="17">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rgb="FF000080"/>
      </left>
      <right style="medium">
        <color rgb="FF000080"/>
      </right>
      <top/>
      <bottom style="medium">
        <color rgb="FF000080"/>
      </bottom>
      <diagonal/>
    </border>
    <border>
      <left/>
      <right style="medium">
        <color rgb="FF000080"/>
      </right>
      <top/>
      <bottom style="medium">
        <color rgb="FF000080"/>
      </bottom>
      <diagonal/>
    </border>
    <border>
      <left/>
      <right style="medium">
        <color rgb="FF000080"/>
      </right>
      <top/>
      <bottom style="thick">
        <color rgb="FF000080"/>
      </bottom>
      <diagonal/>
    </border>
    <border>
      <left style="medium">
        <color rgb="FF000080"/>
      </left>
      <right style="medium">
        <color rgb="FF000080"/>
      </right>
      <top style="thick">
        <color rgb="FF000080"/>
      </top>
      <bottom/>
      <diagonal/>
    </border>
    <border>
      <left style="medium">
        <color rgb="FF000080"/>
      </left>
      <right style="medium">
        <color rgb="FF000080"/>
      </right>
      <top style="medium">
        <color rgb="FF000080"/>
      </top>
      <bottom/>
      <diagonal/>
    </border>
    <border>
      <left style="medium">
        <color rgb="FF000080"/>
      </left>
      <right style="thick">
        <color rgb="FF000080"/>
      </right>
      <top style="medium">
        <color rgb="FF000080"/>
      </top>
      <bottom/>
      <diagonal/>
    </border>
    <border>
      <left style="medium">
        <color rgb="FF000080"/>
      </left>
      <right style="medium">
        <color rgb="FF000080"/>
      </right>
      <top/>
      <bottom style="thick">
        <color rgb="FF000080"/>
      </bottom>
      <diagonal/>
    </border>
    <border>
      <left style="medium">
        <color rgb="FF000080"/>
      </left>
      <right style="thick">
        <color rgb="FF000080"/>
      </right>
      <top/>
      <bottom style="thick">
        <color rgb="FF000080"/>
      </bottom>
      <diagonal/>
    </border>
    <border>
      <left style="medium">
        <color indexed="64"/>
      </left>
      <right style="medium">
        <color indexed="64"/>
      </right>
      <top style="medium">
        <color indexed="64"/>
      </top>
      <bottom/>
      <diagonal/>
    </border>
    <border>
      <left style="medium">
        <color rgb="FF000080"/>
      </left>
      <right/>
      <top/>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s>
  <cellStyleXfs count="3">
    <xf numFmtId="0" fontId="0" fillId="0" borderId="0"/>
    <xf numFmtId="164" fontId="9" fillId="0" borderId="0" applyFont="0" applyFill="0" applyBorder="0" applyAlignment="0" applyProtection="0"/>
    <xf numFmtId="9" fontId="9" fillId="0" borderId="0" applyFont="0" applyFill="0" applyBorder="0" applyAlignment="0" applyProtection="0"/>
  </cellStyleXfs>
  <cellXfs count="100">
    <xf numFmtId="0" fontId="0" fillId="0" borderId="0" xfId="0"/>
    <xf numFmtId="0" fontId="0" fillId="4" borderId="0" xfId="0" applyFill="1"/>
    <xf numFmtId="0" fontId="4" fillId="4" borderId="0" xfId="0" applyFont="1" applyFill="1" applyAlignment="1">
      <alignment wrapText="1"/>
    </xf>
    <xf numFmtId="0" fontId="4" fillId="4" borderId="0" xfId="0" applyFont="1" applyFill="1" applyAlignment="1">
      <alignment vertical="center"/>
    </xf>
    <xf numFmtId="0" fontId="0" fillId="0" borderId="0" xfId="0" applyFill="1"/>
    <xf numFmtId="0" fontId="6" fillId="4" borderId="0" xfId="0" applyFont="1" applyFill="1" applyAlignment="1">
      <alignment horizontal="center" vertical="center" wrapText="1"/>
    </xf>
    <xf numFmtId="0" fontId="6" fillId="4" borderId="0" xfId="0" applyFont="1" applyFill="1" applyAlignment="1">
      <alignment horizontal="center" vertical="center" wrapText="1"/>
    </xf>
    <xf numFmtId="0" fontId="10" fillId="3" borderId="4" xfId="0" applyFont="1" applyFill="1" applyBorder="1" applyAlignment="1">
      <alignment horizontal="center" vertical="center" wrapText="1"/>
    </xf>
    <xf numFmtId="166" fontId="15" fillId="3" borderId="15" xfId="1" applyNumberFormat="1" applyFont="1" applyFill="1" applyBorder="1" applyAlignment="1">
      <alignment horizontal="center" vertical="center" wrapText="1"/>
    </xf>
    <xf numFmtId="0" fontId="12" fillId="3" borderId="6" xfId="0" applyFont="1" applyFill="1" applyBorder="1" applyAlignment="1">
      <alignment horizontal="center" vertical="center" wrapText="1"/>
    </xf>
    <xf numFmtId="166" fontId="15" fillId="3" borderId="4" xfId="1" applyNumberFormat="1" applyFont="1" applyFill="1" applyBorder="1" applyAlignment="1">
      <alignment horizontal="center" vertical="center" wrapText="1"/>
    </xf>
    <xf numFmtId="0" fontId="12" fillId="3" borderId="7" xfId="0" applyFont="1" applyFill="1" applyBorder="1" applyAlignment="1">
      <alignment horizontal="center" vertical="center" wrapText="1"/>
    </xf>
    <xf numFmtId="0" fontId="2" fillId="6" borderId="13" xfId="0" applyFont="1" applyFill="1" applyBorder="1" applyAlignment="1">
      <alignment horizontal="center" vertical="center" wrapText="1"/>
    </xf>
    <xf numFmtId="167" fontId="3" fillId="7" borderId="4" xfId="1" applyNumberFormat="1" applyFont="1" applyFill="1" applyBorder="1" applyAlignment="1">
      <alignment horizontal="center" vertical="center"/>
    </xf>
    <xf numFmtId="10" fontId="3" fillId="7" borderId="4" xfId="2" applyNumberFormat="1" applyFont="1" applyFill="1" applyBorder="1" applyAlignment="1">
      <alignment horizontal="center" vertical="center"/>
    </xf>
    <xf numFmtId="2" fontId="3" fillId="7" borderId="4" xfId="2" applyNumberFormat="1" applyFont="1" applyFill="1" applyBorder="1" applyAlignment="1">
      <alignment horizontal="center" vertical="center"/>
    </xf>
    <xf numFmtId="0" fontId="0" fillId="0" borderId="0" xfId="0" applyFill="1" applyAlignment="1"/>
    <xf numFmtId="0" fontId="0" fillId="0" borderId="0" xfId="0" applyFill="1" applyAlignment="1">
      <alignment horizontal="center"/>
    </xf>
    <xf numFmtId="0" fontId="17" fillId="4" borderId="0" xfId="0" applyFont="1" applyFill="1" applyAlignment="1">
      <alignment wrapText="1"/>
    </xf>
    <xf numFmtId="0" fontId="16" fillId="0" borderId="0" xfId="0" applyFont="1"/>
    <xf numFmtId="0" fontId="18" fillId="0" borderId="0" xfId="0" applyFont="1"/>
    <xf numFmtId="0" fontId="19" fillId="0" borderId="0" xfId="0" applyFont="1"/>
    <xf numFmtId="0" fontId="20" fillId="0" borderId="0" xfId="0" applyFont="1"/>
    <xf numFmtId="167" fontId="19" fillId="0" borderId="0" xfId="0" applyNumberFormat="1" applyFont="1"/>
    <xf numFmtId="168" fontId="19" fillId="0" borderId="0" xfId="0" applyNumberFormat="1" applyFont="1"/>
    <xf numFmtId="0" fontId="19" fillId="0" borderId="0" xfId="0" applyFont="1" applyAlignment="1"/>
    <xf numFmtId="0" fontId="19" fillId="0" borderId="0" xfId="0" applyFont="1" applyAlignment="1">
      <alignment horizontal="center"/>
    </xf>
    <xf numFmtId="0" fontId="19" fillId="0" borderId="0" xfId="0" applyFont="1" applyFill="1"/>
    <xf numFmtId="0" fontId="20" fillId="0" borderId="0" xfId="0" applyFont="1" applyFill="1" applyAlignment="1">
      <alignment horizontal="right" vertical="center"/>
    </xf>
    <xf numFmtId="0" fontId="20" fillId="0" borderId="0" xfId="0" applyFont="1" applyFill="1" applyAlignment="1">
      <alignment horizontal="left" vertical="center" wrapText="1"/>
    </xf>
    <xf numFmtId="168" fontId="0" fillId="0" borderId="0" xfId="0" applyNumberFormat="1"/>
    <xf numFmtId="0" fontId="10" fillId="3" borderId="4" xfId="0" applyFont="1" applyFill="1" applyBorder="1" applyAlignment="1">
      <alignment horizontal="center" vertical="center" wrapText="1"/>
    </xf>
    <xf numFmtId="166" fontId="15" fillId="3" borderId="4" xfId="1" applyNumberFormat="1" applyFont="1" applyFill="1" applyBorder="1" applyAlignment="1">
      <alignment horizontal="center" vertical="center" wrapText="1"/>
    </xf>
    <xf numFmtId="0" fontId="2" fillId="5" borderId="4" xfId="0" applyFont="1" applyFill="1" applyBorder="1" applyAlignment="1">
      <alignment horizontal="center" vertical="center" wrapText="1"/>
    </xf>
    <xf numFmtId="0" fontId="6" fillId="4" borderId="0" xfId="0" applyFont="1" applyFill="1" applyAlignment="1">
      <alignment horizontal="center" vertical="center" wrapText="1"/>
    </xf>
    <xf numFmtId="0" fontId="0" fillId="0" borderId="0" xfId="0" applyAlignment="1">
      <alignment vertical="top" wrapText="1"/>
    </xf>
    <xf numFmtId="0" fontId="14" fillId="8" borderId="3" xfId="0" applyFont="1" applyFill="1" applyBorder="1" applyAlignment="1">
      <alignment horizontal="center" vertical="center" wrapText="1"/>
    </xf>
    <xf numFmtId="167" fontId="3" fillId="9" borderId="4" xfId="1" applyNumberFormat="1" applyFont="1" applyFill="1" applyBorder="1" applyAlignment="1">
      <alignment horizontal="center" vertical="center"/>
    </xf>
    <xf numFmtId="0" fontId="2" fillId="11" borderId="4" xfId="0" applyFont="1" applyFill="1" applyBorder="1" applyAlignment="1">
      <alignment horizontal="center" vertical="center" wrapText="1"/>
    </xf>
    <xf numFmtId="0" fontId="2" fillId="10" borderId="4" xfId="0" applyFont="1" applyFill="1" applyBorder="1" applyAlignment="1">
      <alignment horizontal="center" vertical="center" wrapText="1"/>
    </xf>
    <xf numFmtId="168" fontId="20" fillId="0" borderId="0" xfId="0" applyNumberFormat="1" applyFont="1"/>
    <xf numFmtId="3" fontId="3" fillId="7" borderId="4" xfId="1" applyNumberFormat="1" applyFont="1" applyFill="1" applyBorder="1" applyAlignment="1">
      <alignment horizontal="center" vertical="center"/>
    </xf>
    <xf numFmtId="3" fontId="3" fillId="9" borderId="4" xfId="1" applyNumberFormat="1" applyFont="1" applyFill="1" applyBorder="1" applyAlignment="1">
      <alignment horizontal="center" vertical="center"/>
    </xf>
    <xf numFmtId="0" fontId="19" fillId="0" borderId="0" xfId="0" applyFont="1" applyFill="1" applyAlignment="1">
      <alignment horizontal="center"/>
    </xf>
    <xf numFmtId="0" fontId="16" fillId="4" borderId="0" xfId="0" applyFont="1" applyFill="1"/>
    <xf numFmtId="0" fontId="0" fillId="0" borderId="0" xfId="0" applyAlignment="1">
      <alignment horizontal="center"/>
    </xf>
    <xf numFmtId="165" fontId="0" fillId="0" borderId="0" xfId="0" applyNumberFormat="1" applyBorder="1" applyAlignment="1">
      <alignment horizontal="center"/>
    </xf>
    <xf numFmtId="0" fontId="0" fillId="0" borderId="0" xfId="0" applyBorder="1" applyAlignment="1">
      <alignment horizontal="center"/>
    </xf>
    <xf numFmtId="0" fontId="1" fillId="0" borderId="14" xfId="0" applyFont="1" applyBorder="1" applyAlignment="1">
      <alignment horizontal="center" vertical="center"/>
    </xf>
    <xf numFmtId="0" fontId="10" fillId="3" borderId="4" xfId="0" applyFont="1" applyFill="1" applyBorder="1" applyAlignment="1">
      <alignment horizontal="center" vertical="center" wrapText="1"/>
    </xf>
    <xf numFmtId="166" fontId="15" fillId="3" borderId="4" xfId="1" applyNumberFormat="1" applyFont="1" applyFill="1" applyBorder="1" applyAlignment="1">
      <alignment horizontal="center" vertical="center" wrapText="1"/>
    </xf>
    <xf numFmtId="0" fontId="14" fillId="2" borderId="13" xfId="0" applyFont="1" applyFill="1" applyBorder="1" applyAlignment="1">
      <alignment horizontal="center" vertical="center" wrapText="1"/>
    </xf>
    <xf numFmtId="0" fontId="14" fillId="2" borderId="16" xfId="0" applyFont="1" applyFill="1" applyBorder="1" applyAlignment="1">
      <alignment horizontal="center" vertical="center" wrapText="1"/>
    </xf>
    <xf numFmtId="0" fontId="14" fillId="2" borderId="15" xfId="0" applyFont="1" applyFill="1" applyBorder="1" applyAlignment="1">
      <alignment horizontal="center" vertical="center" wrapText="1"/>
    </xf>
    <xf numFmtId="0" fontId="12" fillId="3" borderId="8" xfId="0" applyFont="1" applyFill="1" applyBorder="1" applyAlignment="1">
      <alignment horizontal="center" vertical="center" wrapText="1"/>
    </xf>
    <xf numFmtId="0" fontId="12" fillId="3" borderId="5" xfId="0" applyFont="1" applyFill="1" applyBorder="1" applyAlignment="1">
      <alignment horizontal="center" vertical="center" wrapText="1"/>
    </xf>
    <xf numFmtId="0" fontId="21" fillId="3" borderId="0" xfId="0" applyFont="1" applyFill="1" applyAlignment="1">
      <alignment horizontal="left" vertical="top" wrapText="1"/>
    </xf>
    <xf numFmtId="0" fontId="11" fillId="10" borderId="1" xfId="0" applyFont="1" applyFill="1" applyBorder="1" applyAlignment="1">
      <alignment horizontal="left" vertical="center" wrapText="1"/>
    </xf>
    <xf numFmtId="0" fontId="11" fillId="10" borderId="2" xfId="0" applyFont="1" applyFill="1" applyBorder="1" applyAlignment="1">
      <alignment horizontal="left" vertical="center" wrapText="1"/>
    </xf>
    <xf numFmtId="0" fontId="11" fillId="10" borderId="3" xfId="0" applyFont="1" applyFill="1" applyBorder="1" applyAlignment="1">
      <alignment horizontal="left" vertical="center" wrapText="1"/>
    </xf>
    <xf numFmtId="0" fontId="2" fillId="5" borderId="4" xfId="0" applyFont="1" applyFill="1" applyBorder="1" applyAlignment="1">
      <alignment horizontal="center" vertical="center" wrapText="1"/>
    </xf>
    <xf numFmtId="0" fontId="2" fillId="8" borderId="4" xfId="0" applyFont="1" applyFill="1" applyBorder="1" applyAlignment="1">
      <alignment horizontal="center" vertical="center" wrapText="1"/>
    </xf>
    <xf numFmtId="167" fontId="11" fillId="7" borderId="4" xfId="0" applyNumberFormat="1" applyFont="1" applyFill="1" applyBorder="1" applyAlignment="1">
      <alignment horizontal="center" vertical="center" wrapText="1"/>
    </xf>
    <xf numFmtId="0" fontId="11" fillId="7" borderId="4" xfId="0" applyFont="1" applyFill="1" applyBorder="1" applyAlignment="1">
      <alignment horizontal="center" vertical="center" wrapText="1"/>
    </xf>
    <xf numFmtId="167" fontId="11" fillId="9" borderId="1" xfId="0" applyNumberFormat="1" applyFont="1" applyFill="1" applyBorder="1" applyAlignment="1">
      <alignment horizontal="center" vertical="center" wrapText="1"/>
    </xf>
    <xf numFmtId="167" fontId="11" fillId="9" borderId="2" xfId="0" applyNumberFormat="1" applyFont="1" applyFill="1" applyBorder="1" applyAlignment="1">
      <alignment horizontal="center" vertical="center" wrapText="1"/>
    </xf>
    <xf numFmtId="167" fontId="11" fillId="9" borderId="3" xfId="0" applyNumberFormat="1" applyFont="1" applyFill="1" applyBorder="1" applyAlignment="1">
      <alignment horizontal="center" vertical="center" wrapText="1"/>
    </xf>
    <xf numFmtId="0" fontId="12" fillId="3" borderId="10" xfId="0" applyFont="1" applyFill="1" applyBorder="1" applyAlignment="1">
      <alignment horizontal="center" vertical="center" wrapText="1"/>
    </xf>
    <xf numFmtId="0" fontId="12" fillId="3" borderId="12" xfId="0" applyFont="1" applyFill="1" applyBorder="1" applyAlignment="1">
      <alignment horizontal="center" vertical="center" wrapText="1"/>
    </xf>
    <xf numFmtId="0" fontId="12" fillId="3" borderId="9" xfId="0" applyFont="1" applyFill="1" applyBorder="1" applyAlignment="1">
      <alignment horizontal="center" vertical="center" wrapText="1"/>
    </xf>
    <xf numFmtId="0" fontId="12" fillId="3" borderId="11" xfId="0" applyFont="1" applyFill="1" applyBorder="1" applyAlignment="1">
      <alignment horizontal="center" vertical="center" wrapText="1"/>
    </xf>
    <xf numFmtId="0" fontId="14" fillId="2" borderId="4" xfId="0" applyFont="1" applyFill="1" applyBorder="1" applyAlignment="1">
      <alignment horizontal="center" vertical="center" wrapText="1"/>
    </xf>
    <xf numFmtId="0" fontId="5" fillId="6" borderId="1" xfId="0" applyFont="1" applyFill="1" applyBorder="1" applyAlignment="1">
      <alignment horizontal="center" vertical="center"/>
    </xf>
    <xf numFmtId="0" fontId="5" fillId="6" borderId="2" xfId="0" applyFont="1" applyFill="1" applyBorder="1" applyAlignment="1">
      <alignment horizontal="center" vertical="center"/>
    </xf>
    <xf numFmtId="0" fontId="5" fillId="6" borderId="3" xfId="0" applyFont="1" applyFill="1" applyBorder="1" applyAlignment="1">
      <alignment horizontal="center" vertical="center"/>
    </xf>
    <xf numFmtId="0" fontId="2" fillId="11" borderId="1" xfId="0" applyFont="1" applyFill="1" applyBorder="1" applyAlignment="1">
      <alignment horizontal="center" vertical="center" wrapText="1"/>
    </xf>
    <xf numFmtId="0" fontId="2" fillId="11" borderId="2" xfId="0" applyFont="1" applyFill="1" applyBorder="1" applyAlignment="1">
      <alignment horizontal="center" vertical="center" wrapText="1"/>
    </xf>
    <xf numFmtId="0" fontId="2" fillId="11" borderId="3" xfId="0" applyFont="1" applyFill="1" applyBorder="1" applyAlignment="1">
      <alignment horizontal="center" vertical="center" wrapText="1"/>
    </xf>
    <xf numFmtId="167" fontId="11" fillId="10" borderId="1" xfId="0" applyNumberFormat="1" applyFont="1" applyFill="1" applyBorder="1" applyAlignment="1">
      <alignment horizontal="center" vertical="center" wrapText="1"/>
    </xf>
    <xf numFmtId="167" fontId="11" fillId="10" borderId="2" xfId="0" applyNumberFormat="1" applyFont="1" applyFill="1" applyBorder="1" applyAlignment="1">
      <alignment horizontal="center" vertical="center" wrapText="1"/>
    </xf>
    <xf numFmtId="167" fontId="11" fillId="10" borderId="3" xfId="0" applyNumberFormat="1" applyFont="1" applyFill="1" applyBorder="1" applyAlignment="1">
      <alignment horizontal="center" vertical="center" wrapText="1"/>
    </xf>
    <xf numFmtId="0" fontId="6" fillId="4" borderId="0" xfId="0" applyFont="1" applyFill="1" applyAlignment="1">
      <alignment horizontal="center" vertical="center" wrapText="1"/>
    </xf>
    <xf numFmtId="0" fontId="13" fillId="3" borderId="9" xfId="0" applyFont="1" applyFill="1" applyBorder="1" applyAlignment="1">
      <alignment horizontal="center" vertical="center" wrapText="1"/>
    </xf>
    <xf numFmtId="0" fontId="13" fillId="3" borderId="5" xfId="0" applyFont="1" applyFill="1" applyBorder="1" applyAlignment="1">
      <alignment horizontal="center" vertical="center" wrapText="1"/>
    </xf>
    <xf numFmtId="0" fontId="2" fillId="6" borderId="1" xfId="0" applyFont="1" applyFill="1" applyBorder="1" applyAlignment="1">
      <alignment horizontal="center" vertical="center" wrapText="1"/>
    </xf>
    <xf numFmtId="0" fontId="2" fillId="6" borderId="3" xfId="0" applyFont="1" applyFill="1" applyBorder="1" applyAlignment="1">
      <alignment horizontal="center" vertical="center" wrapText="1"/>
    </xf>
    <xf numFmtId="0" fontId="5" fillId="12" borderId="1" xfId="0" applyFont="1" applyFill="1" applyBorder="1" applyAlignment="1">
      <alignment horizontal="center" vertical="center" wrapText="1"/>
    </xf>
    <xf numFmtId="0" fontId="5" fillId="12" borderId="2" xfId="0" applyFont="1" applyFill="1" applyBorder="1" applyAlignment="1">
      <alignment horizontal="center" vertical="center" wrapText="1"/>
    </xf>
    <xf numFmtId="0" fontId="5" fillId="12" borderId="3" xfId="0" applyFont="1" applyFill="1" applyBorder="1" applyAlignment="1">
      <alignment horizontal="center" vertical="center" wrapText="1"/>
    </xf>
    <xf numFmtId="3" fontId="14" fillId="2" borderId="4" xfId="0" applyNumberFormat="1" applyFont="1" applyFill="1" applyBorder="1" applyAlignment="1">
      <alignment horizontal="center" vertical="center" wrapText="1"/>
    </xf>
    <xf numFmtId="0" fontId="19" fillId="0" borderId="0" xfId="0" applyFont="1" applyAlignment="1">
      <alignment horizontal="center"/>
    </xf>
    <xf numFmtId="3" fontId="14" fillId="2" borderId="13" xfId="0" applyNumberFormat="1" applyFont="1" applyFill="1" applyBorder="1" applyAlignment="1">
      <alignment horizontal="center" vertical="center" wrapText="1"/>
    </xf>
    <xf numFmtId="3" fontId="14" fillId="2" borderId="16" xfId="0" applyNumberFormat="1" applyFont="1" applyFill="1" applyBorder="1" applyAlignment="1">
      <alignment horizontal="center" vertical="center" wrapText="1"/>
    </xf>
    <xf numFmtId="3" fontId="14" fillId="2" borderId="15" xfId="0" applyNumberFormat="1" applyFont="1" applyFill="1" applyBorder="1" applyAlignment="1">
      <alignment horizontal="center" vertical="center" wrapText="1"/>
    </xf>
    <xf numFmtId="0" fontId="18" fillId="0" borderId="0" xfId="0" applyFont="1" applyAlignment="1">
      <alignment horizontal="center"/>
    </xf>
    <xf numFmtId="0" fontId="5" fillId="6" borderId="1" xfId="0" applyFont="1" applyFill="1" applyBorder="1" applyAlignment="1">
      <alignment horizontal="center"/>
    </xf>
    <xf numFmtId="0" fontId="5" fillId="6" borderId="2" xfId="0" applyFont="1" applyFill="1" applyBorder="1" applyAlignment="1">
      <alignment horizontal="center"/>
    </xf>
    <xf numFmtId="0" fontId="5" fillId="6" borderId="3" xfId="0" applyFont="1" applyFill="1" applyBorder="1" applyAlignment="1">
      <alignment horizontal="center"/>
    </xf>
    <xf numFmtId="10" fontId="1" fillId="10" borderId="1" xfId="2" applyNumberFormat="1" applyFont="1" applyFill="1" applyBorder="1" applyAlignment="1">
      <alignment horizontal="center" vertical="center"/>
    </xf>
    <xf numFmtId="10" fontId="1" fillId="10" borderId="3" xfId="2" applyNumberFormat="1" applyFont="1" applyFill="1" applyBorder="1" applyAlignment="1">
      <alignment horizontal="center" vertical="center"/>
    </xf>
  </cellXfs>
  <cellStyles count="3">
    <cellStyle name="Currency" xfId="1" builtinId="4"/>
    <cellStyle name="Normal" xfId="0" builtinId="0"/>
    <cellStyle name="Percent" xfId="2" builtinId="5"/>
  </cellStyles>
  <dxfs count="0"/>
  <tableStyles count="0" defaultTableStyle="TableStyleMedium2" defaultPivotStyle="PivotStyleLight16"/>
  <colors>
    <mruColors>
      <color rgb="FF8F77AD"/>
      <color rgb="FFA18CB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ZW"/>
              <a:t>Cash Flow</a:t>
            </a:r>
          </a:p>
        </c:rich>
      </c:tx>
      <c:layout/>
      <c:overlay val="0"/>
    </c:title>
    <c:autoTitleDeleted val="0"/>
    <c:plotArea>
      <c:layout/>
      <c:scatterChart>
        <c:scatterStyle val="lineMarker"/>
        <c:varyColors val="0"/>
        <c:ser>
          <c:idx val="0"/>
          <c:order val="0"/>
          <c:tx>
            <c:v>Investment</c:v>
          </c:tx>
          <c:marker>
            <c:symbol val="none"/>
          </c:marker>
          <c:xVal>
            <c:numRef>
              <c:f>'Investment vs Opportunity Cost'!$AE$15:$AE$115</c:f>
              <c:numCache>
                <c:formatCode>General</c:formatCode>
                <c:ptCount val="101"/>
                <c:pt idx="0">
                  <c:v>0</c:v>
                </c:pt>
                <c:pt idx="1">
                  <c:v>1</c:v>
                </c:pt>
                <c:pt idx="2">
                  <c:v>2</c:v>
                </c:pt>
                <c:pt idx="3">
                  <c:v>3</c:v>
                </c:pt>
                <c:pt idx="4">
                  <c:v>4</c:v>
                </c:pt>
                <c:pt idx="5">
                  <c:v>5</c:v>
                </c:pt>
                <c:pt idx="6">
                  <c:v>6</c:v>
                </c:pt>
                <c:pt idx="7">
                  <c:v>7</c:v>
                </c:pt>
                <c:pt idx="8">
                  <c:v>8</c:v>
                </c:pt>
                <c:pt idx="9">
                  <c:v>9</c:v>
                </c:pt>
                <c:pt idx="10">
                  <c:v>10</c:v>
                </c:pt>
                <c:pt idx="11">
                  <c:v>10</c:v>
                </c:pt>
                <c:pt idx="12">
                  <c:v>10</c:v>
                </c:pt>
                <c:pt idx="13">
                  <c:v>10</c:v>
                </c:pt>
                <c:pt idx="14">
                  <c:v>10</c:v>
                </c:pt>
                <c:pt idx="15">
                  <c:v>10</c:v>
                </c:pt>
                <c:pt idx="16">
                  <c:v>10</c:v>
                </c:pt>
                <c:pt idx="17">
                  <c:v>10</c:v>
                </c:pt>
                <c:pt idx="18">
                  <c:v>10</c:v>
                </c:pt>
                <c:pt idx="19">
                  <c:v>10</c:v>
                </c:pt>
                <c:pt idx="20">
                  <c:v>10</c:v>
                </c:pt>
                <c:pt idx="21">
                  <c:v>10</c:v>
                </c:pt>
                <c:pt idx="22">
                  <c:v>10</c:v>
                </c:pt>
                <c:pt idx="23">
                  <c:v>10</c:v>
                </c:pt>
                <c:pt idx="24">
                  <c:v>10</c:v>
                </c:pt>
                <c:pt idx="25">
                  <c:v>10</c:v>
                </c:pt>
                <c:pt idx="26">
                  <c:v>10</c:v>
                </c:pt>
                <c:pt idx="27">
                  <c:v>10</c:v>
                </c:pt>
                <c:pt idx="28">
                  <c:v>10</c:v>
                </c:pt>
                <c:pt idx="29">
                  <c:v>10</c:v>
                </c:pt>
                <c:pt idx="30">
                  <c:v>10</c:v>
                </c:pt>
                <c:pt idx="31">
                  <c:v>10</c:v>
                </c:pt>
                <c:pt idx="32">
                  <c:v>10</c:v>
                </c:pt>
                <c:pt idx="33">
                  <c:v>10</c:v>
                </c:pt>
                <c:pt idx="34">
                  <c:v>10</c:v>
                </c:pt>
                <c:pt idx="35">
                  <c:v>10</c:v>
                </c:pt>
                <c:pt idx="36">
                  <c:v>10</c:v>
                </c:pt>
                <c:pt idx="37">
                  <c:v>10</c:v>
                </c:pt>
                <c:pt idx="38">
                  <c:v>10</c:v>
                </c:pt>
                <c:pt idx="39">
                  <c:v>10</c:v>
                </c:pt>
                <c:pt idx="40">
                  <c:v>10</c:v>
                </c:pt>
                <c:pt idx="41">
                  <c:v>10</c:v>
                </c:pt>
                <c:pt idx="42">
                  <c:v>10</c:v>
                </c:pt>
                <c:pt idx="43">
                  <c:v>10</c:v>
                </c:pt>
                <c:pt idx="44">
                  <c:v>10</c:v>
                </c:pt>
                <c:pt idx="45">
                  <c:v>10</c:v>
                </c:pt>
                <c:pt idx="46">
                  <c:v>10</c:v>
                </c:pt>
                <c:pt idx="47">
                  <c:v>10</c:v>
                </c:pt>
                <c:pt idx="48">
                  <c:v>10</c:v>
                </c:pt>
                <c:pt idx="49">
                  <c:v>10</c:v>
                </c:pt>
                <c:pt idx="50">
                  <c:v>10</c:v>
                </c:pt>
                <c:pt idx="51">
                  <c:v>10</c:v>
                </c:pt>
                <c:pt idx="52">
                  <c:v>10</c:v>
                </c:pt>
                <c:pt idx="53">
                  <c:v>10</c:v>
                </c:pt>
                <c:pt idx="54">
                  <c:v>10</c:v>
                </c:pt>
                <c:pt idx="55">
                  <c:v>10</c:v>
                </c:pt>
                <c:pt idx="56">
                  <c:v>10</c:v>
                </c:pt>
                <c:pt idx="57">
                  <c:v>10</c:v>
                </c:pt>
                <c:pt idx="58">
                  <c:v>10</c:v>
                </c:pt>
                <c:pt idx="59">
                  <c:v>10</c:v>
                </c:pt>
                <c:pt idx="60">
                  <c:v>10</c:v>
                </c:pt>
                <c:pt idx="61">
                  <c:v>10</c:v>
                </c:pt>
                <c:pt idx="62">
                  <c:v>10</c:v>
                </c:pt>
                <c:pt idx="63">
                  <c:v>10</c:v>
                </c:pt>
                <c:pt idx="64">
                  <c:v>10</c:v>
                </c:pt>
                <c:pt idx="65">
                  <c:v>10</c:v>
                </c:pt>
                <c:pt idx="66">
                  <c:v>10</c:v>
                </c:pt>
                <c:pt idx="67">
                  <c:v>10</c:v>
                </c:pt>
                <c:pt idx="68">
                  <c:v>10</c:v>
                </c:pt>
                <c:pt idx="69">
                  <c:v>10</c:v>
                </c:pt>
                <c:pt idx="70">
                  <c:v>10</c:v>
                </c:pt>
                <c:pt idx="71">
                  <c:v>10</c:v>
                </c:pt>
                <c:pt idx="72">
                  <c:v>10</c:v>
                </c:pt>
                <c:pt idx="73">
                  <c:v>10</c:v>
                </c:pt>
                <c:pt idx="74">
                  <c:v>10</c:v>
                </c:pt>
                <c:pt idx="75">
                  <c:v>10</c:v>
                </c:pt>
                <c:pt idx="76">
                  <c:v>10</c:v>
                </c:pt>
                <c:pt idx="77">
                  <c:v>10</c:v>
                </c:pt>
                <c:pt idx="78">
                  <c:v>10</c:v>
                </c:pt>
                <c:pt idx="79">
                  <c:v>10</c:v>
                </c:pt>
                <c:pt idx="80">
                  <c:v>10</c:v>
                </c:pt>
              </c:numCache>
            </c:numRef>
          </c:xVal>
          <c:yVal>
            <c:numRef>
              <c:f>'Investment vs Opportunity Cost'!$AF$15:$AF$115</c:f>
              <c:numCache>
                <c:formatCode>General</c:formatCode>
                <c:ptCount val="101"/>
                <c:pt idx="0">
                  <c:v>-50</c:v>
                </c:pt>
                <c:pt idx="1">
                  <c:v>-34.5</c:v>
                </c:pt>
                <c:pt idx="2">
                  <c:v>-18.5</c:v>
                </c:pt>
                <c:pt idx="3">
                  <c:v>-2</c:v>
                </c:pt>
                <c:pt idx="4">
                  <c:v>15</c:v>
                </c:pt>
                <c:pt idx="5">
                  <c:v>32.5</c:v>
                </c:pt>
                <c:pt idx="6">
                  <c:v>50.5</c:v>
                </c:pt>
                <c:pt idx="7">
                  <c:v>69</c:v>
                </c:pt>
                <c:pt idx="8">
                  <c:v>88</c:v>
                </c:pt>
                <c:pt idx="9">
                  <c:v>107.5</c:v>
                </c:pt>
                <c:pt idx="10">
                  <c:v>137.5</c:v>
                </c:pt>
                <c:pt idx="11">
                  <c:v>137.5</c:v>
                </c:pt>
                <c:pt idx="12">
                  <c:v>137.5</c:v>
                </c:pt>
                <c:pt idx="13">
                  <c:v>137.5</c:v>
                </c:pt>
                <c:pt idx="14">
                  <c:v>137.5</c:v>
                </c:pt>
                <c:pt idx="15">
                  <c:v>137.5</c:v>
                </c:pt>
                <c:pt idx="16">
                  <c:v>137.5</c:v>
                </c:pt>
                <c:pt idx="17">
                  <c:v>137.5</c:v>
                </c:pt>
                <c:pt idx="18">
                  <c:v>137.5</c:v>
                </c:pt>
                <c:pt idx="19">
                  <c:v>137.5</c:v>
                </c:pt>
                <c:pt idx="20">
                  <c:v>137.5</c:v>
                </c:pt>
                <c:pt idx="21">
                  <c:v>137.5</c:v>
                </c:pt>
                <c:pt idx="22">
                  <c:v>137.5</c:v>
                </c:pt>
                <c:pt idx="23">
                  <c:v>137.5</c:v>
                </c:pt>
                <c:pt idx="24">
                  <c:v>137.5</c:v>
                </c:pt>
                <c:pt idx="25">
                  <c:v>137.5</c:v>
                </c:pt>
                <c:pt idx="26">
                  <c:v>137.5</c:v>
                </c:pt>
                <c:pt idx="27">
                  <c:v>137.5</c:v>
                </c:pt>
                <c:pt idx="28">
                  <c:v>137.5</c:v>
                </c:pt>
                <c:pt idx="29">
                  <c:v>137.5</c:v>
                </c:pt>
                <c:pt idx="30">
                  <c:v>137.5</c:v>
                </c:pt>
                <c:pt idx="31">
                  <c:v>137.5</c:v>
                </c:pt>
                <c:pt idx="32">
                  <c:v>137.5</c:v>
                </c:pt>
                <c:pt idx="33">
                  <c:v>137.5</c:v>
                </c:pt>
                <c:pt idx="34">
                  <c:v>137.5</c:v>
                </c:pt>
                <c:pt idx="35">
                  <c:v>137.5</c:v>
                </c:pt>
                <c:pt idx="36">
                  <c:v>137.5</c:v>
                </c:pt>
                <c:pt idx="37">
                  <c:v>137.5</c:v>
                </c:pt>
                <c:pt idx="38">
                  <c:v>137.5</c:v>
                </c:pt>
                <c:pt idx="39">
                  <c:v>137.5</c:v>
                </c:pt>
                <c:pt idx="40">
                  <c:v>137.5</c:v>
                </c:pt>
                <c:pt idx="41">
                  <c:v>137.5</c:v>
                </c:pt>
                <c:pt idx="42">
                  <c:v>137.5</c:v>
                </c:pt>
                <c:pt idx="43">
                  <c:v>137.5</c:v>
                </c:pt>
                <c:pt idx="44">
                  <c:v>137.5</c:v>
                </c:pt>
                <c:pt idx="45">
                  <c:v>137.5</c:v>
                </c:pt>
                <c:pt idx="46">
                  <c:v>137.5</c:v>
                </c:pt>
                <c:pt idx="47">
                  <c:v>137.5</c:v>
                </c:pt>
                <c:pt idx="48">
                  <c:v>137.5</c:v>
                </c:pt>
                <c:pt idx="49">
                  <c:v>137.5</c:v>
                </c:pt>
                <c:pt idx="50">
                  <c:v>137.5</c:v>
                </c:pt>
                <c:pt idx="51">
                  <c:v>137.5</c:v>
                </c:pt>
                <c:pt idx="52">
                  <c:v>137.5</c:v>
                </c:pt>
                <c:pt idx="53">
                  <c:v>137.5</c:v>
                </c:pt>
                <c:pt idx="54">
                  <c:v>137.5</c:v>
                </c:pt>
                <c:pt idx="55">
                  <c:v>137.5</c:v>
                </c:pt>
                <c:pt idx="56">
                  <c:v>137.5</c:v>
                </c:pt>
                <c:pt idx="57">
                  <c:v>137.5</c:v>
                </c:pt>
                <c:pt idx="58">
                  <c:v>137.5</c:v>
                </c:pt>
                <c:pt idx="59">
                  <c:v>137.5</c:v>
                </c:pt>
                <c:pt idx="60">
                  <c:v>137.5</c:v>
                </c:pt>
                <c:pt idx="61">
                  <c:v>137.5</c:v>
                </c:pt>
                <c:pt idx="62">
                  <c:v>137.5</c:v>
                </c:pt>
                <c:pt idx="63">
                  <c:v>137.5</c:v>
                </c:pt>
                <c:pt idx="64">
                  <c:v>137.5</c:v>
                </c:pt>
                <c:pt idx="65">
                  <c:v>137.5</c:v>
                </c:pt>
                <c:pt idx="66">
                  <c:v>137.5</c:v>
                </c:pt>
                <c:pt idx="67">
                  <c:v>137.5</c:v>
                </c:pt>
                <c:pt idx="68">
                  <c:v>137.5</c:v>
                </c:pt>
                <c:pt idx="69">
                  <c:v>137.5</c:v>
                </c:pt>
                <c:pt idx="70">
                  <c:v>137.5</c:v>
                </c:pt>
                <c:pt idx="71">
                  <c:v>137.5</c:v>
                </c:pt>
                <c:pt idx="72">
                  <c:v>137.5</c:v>
                </c:pt>
                <c:pt idx="73">
                  <c:v>137.5</c:v>
                </c:pt>
                <c:pt idx="74">
                  <c:v>137.5</c:v>
                </c:pt>
                <c:pt idx="75">
                  <c:v>137.5</c:v>
                </c:pt>
                <c:pt idx="76">
                  <c:v>137.5</c:v>
                </c:pt>
                <c:pt idx="77">
                  <c:v>137.5</c:v>
                </c:pt>
                <c:pt idx="78">
                  <c:v>137.5</c:v>
                </c:pt>
                <c:pt idx="79">
                  <c:v>137.5</c:v>
                </c:pt>
                <c:pt idx="80">
                  <c:v>137.5</c:v>
                </c:pt>
              </c:numCache>
            </c:numRef>
          </c:yVal>
          <c:smooth val="0"/>
        </c:ser>
        <c:ser>
          <c:idx val="1"/>
          <c:order val="1"/>
          <c:tx>
            <c:v>Opportunity Cost</c:v>
          </c:tx>
          <c:marker>
            <c:symbol val="none"/>
          </c:marker>
          <c:xVal>
            <c:numRef>
              <c:f>'Investment vs Opportunity Cost'!$AE$14:$AE$65</c:f>
              <c:numCache>
                <c:formatCode>General</c:formatCode>
                <c:ptCount val="52"/>
                <c:pt idx="0">
                  <c:v>0</c:v>
                </c:pt>
                <c:pt idx="1">
                  <c:v>0</c:v>
                </c:pt>
                <c:pt idx="2">
                  <c:v>1</c:v>
                </c:pt>
                <c:pt idx="3">
                  <c:v>2</c:v>
                </c:pt>
                <c:pt idx="4">
                  <c:v>3</c:v>
                </c:pt>
                <c:pt idx="5">
                  <c:v>4</c:v>
                </c:pt>
                <c:pt idx="6">
                  <c:v>5</c:v>
                </c:pt>
                <c:pt idx="7">
                  <c:v>6</c:v>
                </c:pt>
                <c:pt idx="8">
                  <c:v>7</c:v>
                </c:pt>
                <c:pt idx="9">
                  <c:v>8</c:v>
                </c:pt>
                <c:pt idx="10">
                  <c:v>9</c:v>
                </c:pt>
                <c:pt idx="11">
                  <c:v>10</c:v>
                </c:pt>
                <c:pt idx="12">
                  <c:v>10</c:v>
                </c:pt>
                <c:pt idx="13">
                  <c:v>10</c:v>
                </c:pt>
                <c:pt idx="14">
                  <c:v>10</c:v>
                </c:pt>
                <c:pt idx="15">
                  <c:v>10</c:v>
                </c:pt>
                <c:pt idx="16">
                  <c:v>10</c:v>
                </c:pt>
                <c:pt idx="17">
                  <c:v>10</c:v>
                </c:pt>
                <c:pt idx="18">
                  <c:v>10</c:v>
                </c:pt>
                <c:pt idx="19">
                  <c:v>10</c:v>
                </c:pt>
                <c:pt idx="20">
                  <c:v>10</c:v>
                </c:pt>
                <c:pt idx="21">
                  <c:v>10</c:v>
                </c:pt>
                <c:pt idx="22">
                  <c:v>10</c:v>
                </c:pt>
                <c:pt idx="23">
                  <c:v>10</c:v>
                </c:pt>
                <c:pt idx="24">
                  <c:v>10</c:v>
                </c:pt>
                <c:pt idx="25">
                  <c:v>10</c:v>
                </c:pt>
                <c:pt idx="26">
                  <c:v>10</c:v>
                </c:pt>
                <c:pt idx="27">
                  <c:v>10</c:v>
                </c:pt>
                <c:pt idx="28">
                  <c:v>10</c:v>
                </c:pt>
                <c:pt idx="29">
                  <c:v>10</c:v>
                </c:pt>
                <c:pt idx="30">
                  <c:v>10</c:v>
                </c:pt>
                <c:pt idx="31">
                  <c:v>10</c:v>
                </c:pt>
                <c:pt idx="32">
                  <c:v>10</c:v>
                </c:pt>
                <c:pt idx="33">
                  <c:v>10</c:v>
                </c:pt>
                <c:pt idx="34">
                  <c:v>10</c:v>
                </c:pt>
                <c:pt idx="35">
                  <c:v>10</c:v>
                </c:pt>
                <c:pt idx="36">
                  <c:v>10</c:v>
                </c:pt>
                <c:pt idx="37">
                  <c:v>10</c:v>
                </c:pt>
                <c:pt idx="38">
                  <c:v>10</c:v>
                </c:pt>
                <c:pt idx="39">
                  <c:v>10</c:v>
                </c:pt>
                <c:pt idx="40">
                  <c:v>10</c:v>
                </c:pt>
                <c:pt idx="41">
                  <c:v>10</c:v>
                </c:pt>
                <c:pt idx="42">
                  <c:v>10</c:v>
                </c:pt>
                <c:pt idx="43">
                  <c:v>10</c:v>
                </c:pt>
                <c:pt idx="44">
                  <c:v>10</c:v>
                </c:pt>
                <c:pt idx="45">
                  <c:v>10</c:v>
                </c:pt>
                <c:pt idx="46">
                  <c:v>10</c:v>
                </c:pt>
                <c:pt idx="47">
                  <c:v>10</c:v>
                </c:pt>
                <c:pt idx="48">
                  <c:v>10</c:v>
                </c:pt>
                <c:pt idx="49">
                  <c:v>10</c:v>
                </c:pt>
                <c:pt idx="50">
                  <c:v>10</c:v>
                </c:pt>
                <c:pt idx="51">
                  <c:v>10</c:v>
                </c:pt>
              </c:numCache>
            </c:numRef>
          </c:xVal>
          <c:yVal>
            <c:numRef>
              <c:f>'Investment vs Opportunity Cost'!$AG$14:$AG$65</c:f>
              <c:numCache>
                <c:formatCode>General</c:formatCode>
                <c:ptCount val="52"/>
                <c:pt idx="0">
                  <c:v>0</c:v>
                </c:pt>
                <c:pt idx="1">
                  <c:v>50</c:v>
                </c:pt>
                <c:pt idx="2">
                  <c:v>53</c:v>
                </c:pt>
                <c:pt idx="3">
                  <c:v>56.180000000000007</c:v>
                </c:pt>
                <c:pt idx="4">
                  <c:v>59.550800000000017</c:v>
                </c:pt>
                <c:pt idx="5">
                  <c:v>63.123848000000017</c:v>
                </c:pt>
                <c:pt idx="6">
                  <c:v>66.911278880000026</c:v>
                </c:pt>
                <c:pt idx="7">
                  <c:v>70.925955612800024</c:v>
                </c:pt>
                <c:pt idx="8">
                  <c:v>75.181512949568045</c:v>
                </c:pt>
                <c:pt idx="9">
                  <c:v>79.692403726542111</c:v>
                </c:pt>
                <c:pt idx="10">
                  <c:v>84.473947950134644</c:v>
                </c:pt>
                <c:pt idx="11">
                  <c:v>89.542384827142726</c:v>
                </c:pt>
                <c:pt idx="12">
                  <c:v>89.542384827142726</c:v>
                </c:pt>
                <c:pt idx="13">
                  <c:v>89.542384827142726</c:v>
                </c:pt>
                <c:pt idx="14">
                  <c:v>89.542384827142726</c:v>
                </c:pt>
                <c:pt idx="15">
                  <c:v>89.542384827142726</c:v>
                </c:pt>
                <c:pt idx="16">
                  <c:v>89.542384827142726</c:v>
                </c:pt>
                <c:pt idx="17">
                  <c:v>89.542384827142726</c:v>
                </c:pt>
                <c:pt idx="18">
                  <c:v>89.542384827142726</c:v>
                </c:pt>
                <c:pt idx="19">
                  <c:v>89.542384827142726</c:v>
                </c:pt>
                <c:pt idx="20">
                  <c:v>89.542384827142726</c:v>
                </c:pt>
                <c:pt idx="21">
                  <c:v>89.542384827142726</c:v>
                </c:pt>
                <c:pt idx="22">
                  <c:v>89.542384827142726</c:v>
                </c:pt>
                <c:pt idx="23">
                  <c:v>89.542384827142726</c:v>
                </c:pt>
                <c:pt idx="24">
                  <c:v>89.542384827142726</c:v>
                </c:pt>
                <c:pt idx="25">
                  <c:v>89.542384827142726</c:v>
                </c:pt>
                <c:pt idx="26">
                  <c:v>89.542384827142726</c:v>
                </c:pt>
                <c:pt idx="27">
                  <c:v>89.542384827142726</c:v>
                </c:pt>
                <c:pt idx="28">
                  <c:v>89.542384827142726</c:v>
                </c:pt>
                <c:pt idx="29">
                  <c:v>89.542384827142726</c:v>
                </c:pt>
                <c:pt idx="30">
                  <c:v>89.542384827142726</c:v>
                </c:pt>
                <c:pt idx="31">
                  <c:v>89.542384827142726</c:v>
                </c:pt>
                <c:pt idx="32">
                  <c:v>89.542384827142726</c:v>
                </c:pt>
                <c:pt idx="33">
                  <c:v>89.542384827142726</c:v>
                </c:pt>
                <c:pt idx="34">
                  <c:v>89.542384827142726</c:v>
                </c:pt>
                <c:pt idx="35">
                  <c:v>89.542384827142726</c:v>
                </c:pt>
                <c:pt idx="36">
                  <c:v>89.542384827142726</c:v>
                </c:pt>
                <c:pt idx="37">
                  <c:v>89.542384827142726</c:v>
                </c:pt>
                <c:pt idx="38">
                  <c:v>89.542384827142726</c:v>
                </c:pt>
                <c:pt idx="39">
                  <c:v>89.542384827142726</c:v>
                </c:pt>
                <c:pt idx="40">
                  <c:v>89.542384827142726</c:v>
                </c:pt>
                <c:pt idx="41">
                  <c:v>89.542384827142726</c:v>
                </c:pt>
                <c:pt idx="42">
                  <c:v>89.542384827142726</c:v>
                </c:pt>
                <c:pt idx="43">
                  <c:v>89.542384827142726</c:v>
                </c:pt>
                <c:pt idx="44">
                  <c:v>89.542384827142726</c:v>
                </c:pt>
                <c:pt idx="45">
                  <c:v>89.542384827142726</c:v>
                </c:pt>
                <c:pt idx="46">
                  <c:v>89.542384827142726</c:v>
                </c:pt>
                <c:pt idx="47">
                  <c:v>89.542384827142726</c:v>
                </c:pt>
                <c:pt idx="48">
                  <c:v>89.542384827142726</c:v>
                </c:pt>
                <c:pt idx="49">
                  <c:v>89.542384827142726</c:v>
                </c:pt>
                <c:pt idx="50">
                  <c:v>89.542384827142726</c:v>
                </c:pt>
                <c:pt idx="51">
                  <c:v>89.542384827142726</c:v>
                </c:pt>
              </c:numCache>
            </c:numRef>
          </c:yVal>
          <c:smooth val="0"/>
        </c:ser>
        <c:ser>
          <c:idx val="2"/>
          <c:order val="2"/>
          <c:tx>
            <c:v>Breakeven Year</c:v>
          </c:tx>
          <c:marker>
            <c:symbol val="none"/>
          </c:marker>
          <c:dLbls>
            <c:dLbl>
              <c:idx val="0"/>
              <c:delete val="1"/>
              <c:extLst>
                <c:ext xmlns:c15="http://schemas.microsoft.com/office/drawing/2012/chart" uri="{CE6537A1-D6FC-4f65-9D91-7224C49458BB}"/>
              </c:extLst>
            </c:dLbl>
            <c:dLbl>
              <c:idx val="1"/>
              <c:layout>
                <c:manualLayout>
                  <c:x val="-0.10388955652429596"/>
                  <c:y val="-7.0111283721043208E-2"/>
                </c:manualLayout>
              </c:layout>
              <c:numFmt formatCode="#,##0.0" sourceLinked="0"/>
              <c:spPr>
                <a:solidFill>
                  <a:schemeClr val="accent3">
                    <a:lumMod val="40000"/>
                    <a:lumOff val="60000"/>
                  </a:schemeClr>
                </a:solidFill>
                <a:ln>
                  <a:solidFill>
                    <a:schemeClr val="accent3">
                      <a:lumMod val="75000"/>
                    </a:schemeClr>
                  </a:solidFill>
                </a:ln>
              </c:spPr>
              <c:txPr>
                <a:bodyPr/>
                <a:lstStyle/>
                <a:p>
                  <a:pPr>
                    <a:defRPr/>
                  </a:pPr>
                  <a:endParaRPr lang="en-US"/>
                </a:p>
              </c:txPr>
              <c:showLegendKey val="0"/>
              <c:showVal val="1"/>
              <c:showCatName val="1"/>
              <c:showSerName val="0"/>
              <c:showPercent val="0"/>
              <c:showBubbleSize val="0"/>
              <c:extLst>
                <c:ext xmlns:c15="http://schemas.microsoft.com/office/drawing/2012/chart" uri="{CE6537A1-D6FC-4f65-9D91-7224C49458BB}">
                  <c15:layout/>
                </c:ext>
              </c:extLst>
            </c:dLbl>
            <c:numFmt formatCode="#,##0.0" sourceLinked="0"/>
            <c:spPr>
              <a:ln>
                <a:solidFill>
                  <a:schemeClr val="accent3">
                    <a:lumMod val="75000"/>
                  </a:schemeClr>
                </a:solidFill>
              </a:ln>
            </c:spPr>
            <c:showLegendKey val="0"/>
            <c:showVal val="1"/>
            <c:showCatName val="1"/>
            <c:showSerName val="0"/>
            <c:showPercent val="0"/>
            <c:showBubbleSize val="0"/>
            <c:showLeaderLines val="0"/>
            <c:extLst>
              <c:ext xmlns:c15="http://schemas.microsoft.com/office/drawing/2012/chart" uri="{CE6537A1-D6FC-4f65-9D91-7224C49458BB}">
                <c15:showLeaderLines val="0"/>
              </c:ext>
            </c:extLst>
          </c:dLbls>
          <c:trendline>
            <c:trendlineType val="linear"/>
            <c:dispRSqr val="0"/>
            <c:dispEq val="0"/>
          </c:trendline>
          <c:xVal>
            <c:numRef>
              <c:f>'Investment vs Opportunity Cost'!$AQ$35:$AR$35</c:f>
              <c:numCache>
                <c:formatCode>General</c:formatCode>
                <c:ptCount val="2"/>
                <c:pt idx="0">
                  <c:v>7.4413334277630376</c:v>
                </c:pt>
                <c:pt idx="1">
                  <c:v>7.4413334277630376</c:v>
                </c:pt>
              </c:numCache>
            </c:numRef>
          </c:xVal>
          <c:yVal>
            <c:numRef>
              <c:f>'Investment vs Opportunity Cost'!$AQ$36:$AR$36</c:f>
              <c:numCache>
                <c:formatCode>General</c:formatCode>
                <c:ptCount val="2"/>
                <c:pt idx="0">
                  <c:v>0</c:v>
                </c:pt>
                <c:pt idx="1">
                  <c:v>77.106001841379225</c:v>
                </c:pt>
              </c:numCache>
            </c:numRef>
          </c:yVal>
          <c:smooth val="0"/>
        </c:ser>
        <c:dLbls>
          <c:showLegendKey val="0"/>
          <c:showVal val="0"/>
          <c:showCatName val="0"/>
          <c:showSerName val="0"/>
          <c:showPercent val="0"/>
          <c:showBubbleSize val="0"/>
        </c:dLbls>
        <c:axId val="117567408"/>
        <c:axId val="117566848"/>
      </c:scatterChart>
      <c:valAx>
        <c:axId val="117567408"/>
        <c:scaling>
          <c:orientation val="minMax"/>
          <c:min val="0"/>
        </c:scaling>
        <c:delete val="0"/>
        <c:axPos val="b"/>
        <c:title>
          <c:tx>
            <c:rich>
              <a:bodyPr/>
              <a:lstStyle/>
              <a:p>
                <a:pPr>
                  <a:defRPr/>
                </a:pPr>
                <a:r>
                  <a:rPr lang="en-ZW"/>
                  <a:t>Years</a:t>
                </a:r>
              </a:p>
            </c:rich>
          </c:tx>
          <c:layout/>
          <c:overlay val="0"/>
        </c:title>
        <c:numFmt formatCode="General" sourceLinked="1"/>
        <c:majorTickMark val="out"/>
        <c:minorTickMark val="none"/>
        <c:tickLblPos val="nextTo"/>
        <c:spPr>
          <a:noFill/>
          <a:ln w="25400">
            <a:solidFill>
              <a:schemeClr val="tx1"/>
            </a:solidFill>
          </a:ln>
        </c:spPr>
        <c:crossAx val="117566848"/>
        <c:crosses val="autoZero"/>
        <c:crossBetween val="midCat"/>
      </c:valAx>
      <c:valAx>
        <c:axId val="117566848"/>
        <c:scaling>
          <c:orientation val="minMax"/>
        </c:scaling>
        <c:delete val="0"/>
        <c:axPos val="l"/>
        <c:majorGridlines/>
        <c:minorGridlines/>
        <c:numFmt formatCode="[$$-1009]#,##0.00" sourceLinked="0"/>
        <c:majorTickMark val="out"/>
        <c:minorTickMark val="none"/>
        <c:tickLblPos val="nextTo"/>
        <c:crossAx val="117567408"/>
        <c:crosses val="autoZero"/>
        <c:crossBetween val="midCat"/>
      </c:valAx>
      <c:spPr>
        <a:ln w="12700">
          <a:solidFill>
            <a:schemeClr val="tx1"/>
          </a:solidFill>
        </a:ln>
      </c:spPr>
    </c:plotArea>
    <c:legend>
      <c:legendPos val="r"/>
      <c:legendEntry>
        <c:idx val="3"/>
        <c:delete val="1"/>
      </c:legendEntry>
      <c:layout/>
      <c:overlay val="0"/>
    </c:legend>
    <c:plotVisOnly val="1"/>
    <c:dispBlanksAs val="gap"/>
    <c:showDLblsOverMax val="0"/>
  </c:chart>
  <c:spPr>
    <a:solidFill>
      <a:schemeClr val="lt1"/>
    </a:solidFill>
    <a:ln w="25400" cap="flat" cmpd="sng" algn="ctr">
      <a:solidFill>
        <a:schemeClr val="accent1"/>
      </a:solidFill>
      <a:prstDash val="solid"/>
    </a:ln>
    <a:effectLst/>
  </c:spPr>
  <c:txPr>
    <a:bodyPr/>
    <a:lstStyle/>
    <a:p>
      <a:pPr>
        <a:defRPr>
          <a:solidFill>
            <a:schemeClr val="dk1"/>
          </a:solidFill>
          <a:latin typeface="+mn-lt"/>
          <a:ea typeface="+mn-ea"/>
          <a:cs typeface="+mn-cs"/>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ZW"/>
              <a:t>Cash Flow</a:t>
            </a:r>
          </a:p>
        </c:rich>
      </c:tx>
      <c:layout/>
      <c:overlay val="0"/>
    </c:title>
    <c:autoTitleDeleted val="0"/>
    <c:plotArea>
      <c:layout>
        <c:manualLayout>
          <c:layoutTarget val="inner"/>
          <c:xMode val="edge"/>
          <c:yMode val="edge"/>
          <c:x val="0.11973409731139263"/>
          <c:y val="0.14354804091986145"/>
          <c:w val="0.63964145648504211"/>
          <c:h val="0.69864675848734159"/>
        </c:manualLayout>
      </c:layout>
      <c:scatterChart>
        <c:scatterStyle val="lineMarker"/>
        <c:varyColors val="0"/>
        <c:ser>
          <c:idx val="0"/>
          <c:order val="0"/>
          <c:tx>
            <c:v>Investment A</c:v>
          </c:tx>
          <c:marker>
            <c:symbol val="none"/>
          </c:marker>
          <c:xVal>
            <c:numRef>
              <c:f>'Investment vs Investment'!$AF$14:$AF$114</c:f>
              <c:numCache>
                <c:formatCode>General</c:formatCode>
                <c:ptCount val="101"/>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pt idx="21">
                  <c:v>20</c:v>
                </c:pt>
                <c:pt idx="22">
                  <c:v>20</c:v>
                </c:pt>
                <c:pt idx="23">
                  <c:v>20</c:v>
                </c:pt>
                <c:pt idx="24">
                  <c:v>20</c:v>
                </c:pt>
                <c:pt idx="25">
                  <c:v>20</c:v>
                </c:pt>
                <c:pt idx="26">
                  <c:v>20</c:v>
                </c:pt>
                <c:pt idx="27">
                  <c:v>20</c:v>
                </c:pt>
                <c:pt idx="28">
                  <c:v>20</c:v>
                </c:pt>
                <c:pt idx="29">
                  <c:v>20</c:v>
                </c:pt>
                <c:pt idx="30">
                  <c:v>20</c:v>
                </c:pt>
                <c:pt idx="31">
                  <c:v>20</c:v>
                </c:pt>
                <c:pt idx="32">
                  <c:v>20</c:v>
                </c:pt>
                <c:pt idx="33">
                  <c:v>20</c:v>
                </c:pt>
                <c:pt idx="34">
                  <c:v>20</c:v>
                </c:pt>
                <c:pt idx="35">
                  <c:v>20</c:v>
                </c:pt>
                <c:pt idx="36">
                  <c:v>20</c:v>
                </c:pt>
                <c:pt idx="37">
                  <c:v>20</c:v>
                </c:pt>
                <c:pt idx="38">
                  <c:v>20</c:v>
                </c:pt>
                <c:pt idx="39">
                  <c:v>20</c:v>
                </c:pt>
                <c:pt idx="40">
                  <c:v>20</c:v>
                </c:pt>
                <c:pt idx="41">
                  <c:v>20</c:v>
                </c:pt>
                <c:pt idx="42">
                  <c:v>20</c:v>
                </c:pt>
                <c:pt idx="43">
                  <c:v>20</c:v>
                </c:pt>
                <c:pt idx="44">
                  <c:v>20</c:v>
                </c:pt>
                <c:pt idx="45">
                  <c:v>20</c:v>
                </c:pt>
                <c:pt idx="46">
                  <c:v>20</c:v>
                </c:pt>
                <c:pt idx="47">
                  <c:v>20</c:v>
                </c:pt>
                <c:pt idx="48">
                  <c:v>20</c:v>
                </c:pt>
                <c:pt idx="49">
                  <c:v>20</c:v>
                </c:pt>
                <c:pt idx="50">
                  <c:v>20</c:v>
                </c:pt>
                <c:pt idx="51">
                  <c:v>20</c:v>
                </c:pt>
                <c:pt idx="52">
                  <c:v>20</c:v>
                </c:pt>
                <c:pt idx="53">
                  <c:v>20</c:v>
                </c:pt>
                <c:pt idx="54">
                  <c:v>20</c:v>
                </c:pt>
                <c:pt idx="55">
                  <c:v>20</c:v>
                </c:pt>
                <c:pt idx="56">
                  <c:v>20</c:v>
                </c:pt>
                <c:pt idx="57">
                  <c:v>20</c:v>
                </c:pt>
                <c:pt idx="58">
                  <c:v>20</c:v>
                </c:pt>
                <c:pt idx="59">
                  <c:v>20</c:v>
                </c:pt>
                <c:pt idx="60">
                  <c:v>20</c:v>
                </c:pt>
                <c:pt idx="61">
                  <c:v>20</c:v>
                </c:pt>
                <c:pt idx="62">
                  <c:v>20</c:v>
                </c:pt>
                <c:pt idx="63">
                  <c:v>20</c:v>
                </c:pt>
                <c:pt idx="64">
                  <c:v>20</c:v>
                </c:pt>
                <c:pt idx="65">
                  <c:v>20</c:v>
                </c:pt>
                <c:pt idx="66">
                  <c:v>20</c:v>
                </c:pt>
                <c:pt idx="67">
                  <c:v>20</c:v>
                </c:pt>
                <c:pt idx="68">
                  <c:v>20</c:v>
                </c:pt>
                <c:pt idx="69">
                  <c:v>20</c:v>
                </c:pt>
                <c:pt idx="70">
                  <c:v>20</c:v>
                </c:pt>
                <c:pt idx="71">
                  <c:v>20</c:v>
                </c:pt>
                <c:pt idx="72">
                  <c:v>20</c:v>
                </c:pt>
                <c:pt idx="73">
                  <c:v>20</c:v>
                </c:pt>
                <c:pt idx="74">
                  <c:v>20</c:v>
                </c:pt>
                <c:pt idx="75">
                  <c:v>20</c:v>
                </c:pt>
                <c:pt idx="76">
                  <c:v>20</c:v>
                </c:pt>
                <c:pt idx="77">
                  <c:v>20</c:v>
                </c:pt>
                <c:pt idx="78">
                  <c:v>20</c:v>
                </c:pt>
                <c:pt idx="79">
                  <c:v>20</c:v>
                </c:pt>
                <c:pt idx="80">
                  <c:v>20</c:v>
                </c:pt>
              </c:numCache>
            </c:numRef>
          </c:xVal>
          <c:yVal>
            <c:numRef>
              <c:f>'Investment vs Investment'!$AG$14:$AG$114</c:f>
              <c:numCache>
                <c:formatCode>General</c:formatCode>
                <c:ptCount val="101"/>
                <c:pt idx="0">
                  <c:v>100000</c:v>
                </c:pt>
                <c:pt idx="1">
                  <c:v>152500</c:v>
                </c:pt>
                <c:pt idx="2">
                  <c:v>207500</c:v>
                </c:pt>
                <c:pt idx="3">
                  <c:v>265000</c:v>
                </c:pt>
                <c:pt idx="4">
                  <c:v>325000</c:v>
                </c:pt>
                <c:pt idx="5">
                  <c:v>387500</c:v>
                </c:pt>
                <c:pt idx="6">
                  <c:v>452500</c:v>
                </c:pt>
                <c:pt idx="7">
                  <c:v>520000</c:v>
                </c:pt>
                <c:pt idx="8">
                  <c:v>590000</c:v>
                </c:pt>
                <c:pt idx="9">
                  <c:v>662500</c:v>
                </c:pt>
                <c:pt idx="10">
                  <c:v>737500</c:v>
                </c:pt>
                <c:pt idx="11">
                  <c:v>815000</c:v>
                </c:pt>
                <c:pt idx="12">
                  <c:v>895000</c:v>
                </c:pt>
                <c:pt idx="13">
                  <c:v>977500</c:v>
                </c:pt>
                <c:pt idx="14">
                  <c:v>1062500</c:v>
                </c:pt>
                <c:pt idx="15">
                  <c:v>1150000</c:v>
                </c:pt>
                <c:pt idx="16">
                  <c:v>1240000</c:v>
                </c:pt>
                <c:pt idx="17">
                  <c:v>1332500</c:v>
                </c:pt>
                <c:pt idx="18">
                  <c:v>1427500</c:v>
                </c:pt>
                <c:pt idx="19">
                  <c:v>1525000</c:v>
                </c:pt>
                <c:pt idx="20">
                  <c:v>1625000</c:v>
                </c:pt>
                <c:pt idx="21">
                  <c:v>1625000</c:v>
                </c:pt>
                <c:pt idx="22">
                  <c:v>1625000</c:v>
                </c:pt>
                <c:pt idx="23">
                  <c:v>1625000</c:v>
                </c:pt>
                <c:pt idx="24">
                  <c:v>1625000</c:v>
                </c:pt>
                <c:pt idx="25">
                  <c:v>1625000</c:v>
                </c:pt>
                <c:pt idx="26">
                  <c:v>1625000</c:v>
                </c:pt>
                <c:pt idx="27">
                  <c:v>1625000</c:v>
                </c:pt>
                <c:pt idx="28">
                  <c:v>1625000</c:v>
                </c:pt>
                <c:pt idx="29">
                  <c:v>1625000</c:v>
                </c:pt>
                <c:pt idx="30">
                  <c:v>1625000</c:v>
                </c:pt>
                <c:pt idx="31">
                  <c:v>1625000</c:v>
                </c:pt>
                <c:pt idx="32">
                  <c:v>1625000</c:v>
                </c:pt>
                <c:pt idx="33">
                  <c:v>1625000</c:v>
                </c:pt>
                <c:pt idx="34">
                  <c:v>1625000</c:v>
                </c:pt>
                <c:pt idx="35">
                  <c:v>1625000</c:v>
                </c:pt>
                <c:pt idx="36">
                  <c:v>1625000</c:v>
                </c:pt>
                <c:pt idx="37">
                  <c:v>1625000</c:v>
                </c:pt>
                <c:pt idx="38">
                  <c:v>1625000</c:v>
                </c:pt>
                <c:pt idx="39">
                  <c:v>1625000</c:v>
                </c:pt>
                <c:pt idx="40">
                  <c:v>1625000</c:v>
                </c:pt>
                <c:pt idx="41">
                  <c:v>1625000</c:v>
                </c:pt>
                <c:pt idx="42">
                  <c:v>1625000</c:v>
                </c:pt>
                <c:pt idx="43">
                  <c:v>1625000</c:v>
                </c:pt>
                <c:pt idx="44">
                  <c:v>1625000</c:v>
                </c:pt>
                <c:pt idx="45">
                  <c:v>1625000</c:v>
                </c:pt>
                <c:pt idx="46">
                  <c:v>1625000</c:v>
                </c:pt>
                <c:pt idx="47">
                  <c:v>1625000</c:v>
                </c:pt>
                <c:pt idx="48">
                  <c:v>1625000</c:v>
                </c:pt>
                <c:pt idx="49">
                  <c:v>1625000</c:v>
                </c:pt>
                <c:pt idx="50">
                  <c:v>1625000</c:v>
                </c:pt>
                <c:pt idx="51">
                  <c:v>1625000</c:v>
                </c:pt>
                <c:pt idx="52">
                  <c:v>1625000</c:v>
                </c:pt>
                <c:pt idx="53">
                  <c:v>1625000</c:v>
                </c:pt>
                <c:pt idx="54">
                  <c:v>1625000</c:v>
                </c:pt>
                <c:pt idx="55">
                  <c:v>1625000</c:v>
                </c:pt>
                <c:pt idx="56">
                  <c:v>1625000</c:v>
                </c:pt>
                <c:pt idx="57">
                  <c:v>1625000</c:v>
                </c:pt>
                <c:pt idx="58">
                  <c:v>1625000</c:v>
                </c:pt>
                <c:pt idx="59">
                  <c:v>1625000</c:v>
                </c:pt>
                <c:pt idx="60">
                  <c:v>1625000</c:v>
                </c:pt>
                <c:pt idx="61">
                  <c:v>1625000</c:v>
                </c:pt>
                <c:pt idx="62">
                  <c:v>1625000</c:v>
                </c:pt>
                <c:pt idx="63">
                  <c:v>1625000</c:v>
                </c:pt>
                <c:pt idx="64">
                  <c:v>1625000</c:v>
                </c:pt>
                <c:pt idx="65">
                  <c:v>1625000</c:v>
                </c:pt>
                <c:pt idx="66">
                  <c:v>1625000</c:v>
                </c:pt>
                <c:pt idx="67">
                  <c:v>1625000</c:v>
                </c:pt>
                <c:pt idx="68">
                  <c:v>1625000</c:v>
                </c:pt>
                <c:pt idx="69">
                  <c:v>1625000</c:v>
                </c:pt>
                <c:pt idx="70">
                  <c:v>1625000</c:v>
                </c:pt>
                <c:pt idx="71">
                  <c:v>1625000</c:v>
                </c:pt>
                <c:pt idx="72">
                  <c:v>1625000</c:v>
                </c:pt>
                <c:pt idx="73">
                  <c:v>1625000</c:v>
                </c:pt>
                <c:pt idx="74">
                  <c:v>1625000</c:v>
                </c:pt>
                <c:pt idx="75">
                  <c:v>1625000</c:v>
                </c:pt>
                <c:pt idx="76">
                  <c:v>1625000</c:v>
                </c:pt>
                <c:pt idx="77">
                  <c:v>1625000</c:v>
                </c:pt>
                <c:pt idx="78">
                  <c:v>1625000</c:v>
                </c:pt>
                <c:pt idx="79">
                  <c:v>1625000</c:v>
                </c:pt>
                <c:pt idx="80">
                  <c:v>1625000</c:v>
                </c:pt>
              </c:numCache>
            </c:numRef>
          </c:yVal>
          <c:smooth val="0"/>
        </c:ser>
        <c:ser>
          <c:idx val="1"/>
          <c:order val="1"/>
          <c:tx>
            <c:v>Investment B</c:v>
          </c:tx>
          <c:marker>
            <c:symbol val="none"/>
          </c:marker>
          <c:xVal>
            <c:numRef>
              <c:f>'Investment vs Investment'!$AT$13:$AT$94</c:f>
              <c:numCache>
                <c:formatCode>General</c:formatCode>
                <c:ptCount val="82"/>
                <c:pt idx="0">
                  <c:v>0</c:v>
                </c:pt>
                <c:pt idx="1">
                  <c:v>0</c:v>
                </c:pt>
                <c:pt idx="2">
                  <c:v>1</c:v>
                </c:pt>
                <c:pt idx="3">
                  <c:v>2</c:v>
                </c:pt>
                <c:pt idx="4">
                  <c:v>3</c:v>
                </c:pt>
                <c:pt idx="5">
                  <c:v>4</c:v>
                </c:pt>
                <c:pt idx="6">
                  <c:v>5</c:v>
                </c:pt>
                <c:pt idx="7">
                  <c:v>6</c:v>
                </c:pt>
                <c:pt idx="8">
                  <c:v>7</c:v>
                </c:pt>
                <c:pt idx="9">
                  <c:v>8</c:v>
                </c:pt>
                <c:pt idx="10">
                  <c:v>9</c:v>
                </c:pt>
                <c:pt idx="11">
                  <c:v>10</c:v>
                </c:pt>
                <c:pt idx="12">
                  <c:v>11</c:v>
                </c:pt>
                <c:pt idx="13">
                  <c:v>12</c:v>
                </c:pt>
                <c:pt idx="14">
                  <c:v>13</c:v>
                </c:pt>
                <c:pt idx="15">
                  <c:v>14</c:v>
                </c:pt>
                <c:pt idx="16">
                  <c:v>15</c:v>
                </c:pt>
                <c:pt idx="17">
                  <c:v>16</c:v>
                </c:pt>
                <c:pt idx="18">
                  <c:v>17</c:v>
                </c:pt>
                <c:pt idx="19">
                  <c:v>18</c:v>
                </c:pt>
                <c:pt idx="20">
                  <c:v>19</c:v>
                </c:pt>
                <c:pt idx="21">
                  <c:v>20</c:v>
                </c:pt>
                <c:pt idx="22">
                  <c:v>20</c:v>
                </c:pt>
                <c:pt idx="23">
                  <c:v>20</c:v>
                </c:pt>
                <c:pt idx="24">
                  <c:v>20</c:v>
                </c:pt>
                <c:pt idx="25">
                  <c:v>20</c:v>
                </c:pt>
                <c:pt idx="26">
                  <c:v>20</c:v>
                </c:pt>
                <c:pt idx="27">
                  <c:v>20</c:v>
                </c:pt>
                <c:pt idx="28">
                  <c:v>20</c:v>
                </c:pt>
                <c:pt idx="29">
                  <c:v>20</c:v>
                </c:pt>
                <c:pt idx="30">
                  <c:v>20</c:v>
                </c:pt>
                <c:pt idx="31">
                  <c:v>20</c:v>
                </c:pt>
                <c:pt idx="32">
                  <c:v>20</c:v>
                </c:pt>
                <c:pt idx="33">
                  <c:v>20</c:v>
                </c:pt>
                <c:pt idx="34">
                  <c:v>20</c:v>
                </c:pt>
                <c:pt idx="35">
                  <c:v>20</c:v>
                </c:pt>
                <c:pt idx="36">
                  <c:v>20</c:v>
                </c:pt>
                <c:pt idx="37">
                  <c:v>20</c:v>
                </c:pt>
                <c:pt idx="38">
                  <c:v>20</c:v>
                </c:pt>
                <c:pt idx="39">
                  <c:v>20</c:v>
                </c:pt>
                <c:pt idx="40">
                  <c:v>20</c:v>
                </c:pt>
                <c:pt idx="41">
                  <c:v>20</c:v>
                </c:pt>
                <c:pt idx="42">
                  <c:v>20</c:v>
                </c:pt>
                <c:pt idx="43">
                  <c:v>20</c:v>
                </c:pt>
                <c:pt idx="44">
                  <c:v>20</c:v>
                </c:pt>
                <c:pt idx="45">
                  <c:v>20</c:v>
                </c:pt>
                <c:pt idx="46">
                  <c:v>20</c:v>
                </c:pt>
                <c:pt idx="47">
                  <c:v>20</c:v>
                </c:pt>
                <c:pt idx="48">
                  <c:v>20</c:v>
                </c:pt>
                <c:pt idx="49">
                  <c:v>20</c:v>
                </c:pt>
                <c:pt idx="50">
                  <c:v>20</c:v>
                </c:pt>
                <c:pt idx="51">
                  <c:v>20</c:v>
                </c:pt>
                <c:pt idx="52">
                  <c:v>20</c:v>
                </c:pt>
                <c:pt idx="53">
                  <c:v>20</c:v>
                </c:pt>
                <c:pt idx="54">
                  <c:v>20</c:v>
                </c:pt>
                <c:pt idx="55">
                  <c:v>20</c:v>
                </c:pt>
                <c:pt idx="56">
                  <c:v>20</c:v>
                </c:pt>
                <c:pt idx="57">
                  <c:v>20</c:v>
                </c:pt>
                <c:pt idx="58">
                  <c:v>20</c:v>
                </c:pt>
                <c:pt idx="59">
                  <c:v>20</c:v>
                </c:pt>
                <c:pt idx="60">
                  <c:v>20</c:v>
                </c:pt>
                <c:pt idx="61">
                  <c:v>20</c:v>
                </c:pt>
                <c:pt idx="62">
                  <c:v>20</c:v>
                </c:pt>
                <c:pt idx="63">
                  <c:v>20</c:v>
                </c:pt>
                <c:pt idx="64">
                  <c:v>20</c:v>
                </c:pt>
                <c:pt idx="65">
                  <c:v>20</c:v>
                </c:pt>
                <c:pt idx="66">
                  <c:v>20</c:v>
                </c:pt>
                <c:pt idx="67">
                  <c:v>20</c:v>
                </c:pt>
                <c:pt idx="68">
                  <c:v>20</c:v>
                </c:pt>
                <c:pt idx="69">
                  <c:v>20</c:v>
                </c:pt>
                <c:pt idx="70">
                  <c:v>20</c:v>
                </c:pt>
                <c:pt idx="71">
                  <c:v>20</c:v>
                </c:pt>
                <c:pt idx="72">
                  <c:v>20</c:v>
                </c:pt>
                <c:pt idx="73">
                  <c:v>20</c:v>
                </c:pt>
                <c:pt idx="74">
                  <c:v>20</c:v>
                </c:pt>
                <c:pt idx="75">
                  <c:v>20</c:v>
                </c:pt>
                <c:pt idx="76">
                  <c:v>20</c:v>
                </c:pt>
                <c:pt idx="77">
                  <c:v>20</c:v>
                </c:pt>
                <c:pt idx="78">
                  <c:v>20</c:v>
                </c:pt>
                <c:pt idx="79">
                  <c:v>20</c:v>
                </c:pt>
                <c:pt idx="80">
                  <c:v>20</c:v>
                </c:pt>
                <c:pt idx="81">
                  <c:v>20</c:v>
                </c:pt>
              </c:numCache>
            </c:numRef>
          </c:xVal>
          <c:yVal>
            <c:numRef>
              <c:f>'Investment vs Investment'!$AU$13:$AU$94</c:f>
              <c:numCache>
                <c:formatCode>General</c:formatCode>
                <c:ptCount val="82"/>
                <c:pt idx="0">
                  <c:v>0</c:v>
                </c:pt>
                <c:pt idx="1">
                  <c:v>-35000</c:v>
                </c:pt>
                <c:pt idx="2">
                  <c:v>28000</c:v>
                </c:pt>
                <c:pt idx="3">
                  <c:v>94000</c:v>
                </c:pt>
                <c:pt idx="4">
                  <c:v>163000</c:v>
                </c:pt>
                <c:pt idx="5">
                  <c:v>235000</c:v>
                </c:pt>
                <c:pt idx="6">
                  <c:v>310000</c:v>
                </c:pt>
                <c:pt idx="7">
                  <c:v>388000</c:v>
                </c:pt>
                <c:pt idx="8">
                  <c:v>469000</c:v>
                </c:pt>
                <c:pt idx="9">
                  <c:v>553000</c:v>
                </c:pt>
                <c:pt idx="10">
                  <c:v>640000</c:v>
                </c:pt>
                <c:pt idx="11">
                  <c:v>730000</c:v>
                </c:pt>
                <c:pt idx="12">
                  <c:v>823000</c:v>
                </c:pt>
                <c:pt idx="13">
                  <c:v>919000</c:v>
                </c:pt>
                <c:pt idx="14">
                  <c:v>1018000</c:v>
                </c:pt>
                <c:pt idx="15">
                  <c:v>1120000</c:v>
                </c:pt>
                <c:pt idx="16">
                  <c:v>1225000</c:v>
                </c:pt>
                <c:pt idx="17">
                  <c:v>1333000</c:v>
                </c:pt>
                <c:pt idx="18">
                  <c:v>1444000</c:v>
                </c:pt>
                <c:pt idx="19">
                  <c:v>1558000</c:v>
                </c:pt>
                <c:pt idx="20">
                  <c:v>1675000</c:v>
                </c:pt>
                <c:pt idx="21">
                  <c:v>1795000</c:v>
                </c:pt>
                <c:pt idx="22">
                  <c:v>1795000</c:v>
                </c:pt>
                <c:pt idx="23">
                  <c:v>1795000</c:v>
                </c:pt>
                <c:pt idx="24">
                  <c:v>1795000</c:v>
                </c:pt>
                <c:pt idx="25">
                  <c:v>1795000</c:v>
                </c:pt>
                <c:pt idx="26">
                  <c:v>1795000</c:v>
                </c:pt>
                <c:pt idx="27">
                  <c:v>1795000</c:v>
                </c:pt>
                <c:pt idx="28">
                  <c:v>1795000</c:v>
                </c:pt>
                <c:pt idx="29">
                  <c:v>1795000</c:v>
                </c:pt>
                <c:pt idx="30">
                  <c:v>1795000</c:v>
                </c:pt>
                <c:pt idx="31">
                  <c:v>1795000</c:v>
                </c:pt>
                <c:pt idx="32">
                  <c:v>1795000</c:v>
                </c:pt>
                <c:pt idx="33">
                  <c:v>1795000</c:v>
                </c:pt>
                <c:pt idx="34">
                  <c:v>1795000</c:v>
                </c:pt>
                <c:pt idx="35">
                  <c:v>1795000</c:v>
                </c:pt>
                <c:pt idx="36">
                  <c:v>1795000</c:v>
                </c:pt>
                <c:pt idx="37">
                  <c:v>1795000</c:v>
                </c:pt>
                <c:pt idx="38">
                  <c:v>1795000</c:v>
                </c:pt>
                <c:pt idx="39">
                  <c:v>1795000</c:v>
                </c:pt>
                <c:pt idx="40">
                  <c:v>1795000</c:v>
                </c:pt>
                <c:pt idx="41">
                  <c:v>1795000</c:v>
                </c:pt>
                <c:pt idx="42">
                  <c:v>1795000</c:v>
                </c:pt>
                <c:pt idx="43">
                  <c:v>1795000</c:v>
                </c:pt>
                <c:pt idx="44">
                  <c:v>1795000</c:v>
                </c:pt>
                <c:pt idx="45">
                  <c:v>1795000</c:v>
                </c:pt>
                <c:pt idx="46">
                  <c:v>1795000</c:v>
                </c:pt>
                <c:pt idx="47">
                  <c:v>1795000</c:v>
                </c:pt>
                <c:pt idx="48">
                  <c:v>1795000</c:v>
                </c:pt>
                <c:pt idx="49">
                  <c:v>1795000</c:v>
                </c:pt>
                <c:pt idx="50">
                  <c:v>1795000</c:v>
                </c:pt>
                <c:pt idx="51">
                  <c:v>1795000</c:v>
                </c:pt>
                <c:pt idx="52">
                  <c:v>1795000</c:v>
                </c:pt>
                <c:pt idx="53">
                  <c:v>1795000</c:v>
                </c:pt>
                <c:pt idx="54">
                  <c:v>1795000</c:v>
                </c:pt>
                <c:pt idx="55">
                  <c:v>1795000</c:v>
                </c:pt>
                <c:pt idx="56">
                  <c:v>1795000</c:v>
                </c:pt>
                <c:pt idx="57">
                  <c:v>1795000</c:v>
                </c:pt>
                <c:pt idx="58">
                  <c:v>1795000</c:v>
                </c:pt>
                <c:pt idx="59">
                  <c:v>1795000</c:v>
                </c:pt>
                <c:pt idx="60">
                  <c:v>1795000</c:v>
                </c:pt>
                <c:pt idx="61">
                  <c:v>1795000</c:v>
                </c:pt>
                <c:pt idx="62">
                  <c:v>1795000</c:v>
                </c:pt>
                <c:pt idx="63">
                  <c:v>1795000</c:v>
                </c:pt>
                <c:pt idx="64">
                  <c:v>1795000</c:v>
                </c:pt>
                <c:pt idx="65">
                  <c:v>1795000</c:v>
                </c:pt>
                <c:pt idx="66">
                  <c:v>1795000</c:v>
                </c:pt>
                <c:pt idx="67">
                  <c:v>1795000</c:v>
                </c:pt>
                <c:pt idx="68">
                  <c:v>1795000</c:v>
                </c:pt>
                <c:pt idx="69">
                  <c:v>1795000</c:v>
                </c:pt>
                <c:pt idx="70">
                  <c:v>1795000</c:v>
                </c:pt>
                <c:pt idx="71">
                  <c:v>1795000</c:v>
                </c:pt>
                <c:pt idx="72">
                  <c:v>1795000</c:v>
                </c:pt>
                <c:pt idx="73">
                  <c:v>1795000</c:v>
                </c:pt>
                <c:pt idx="74">
                  <c:v>1795000</c:v>
                </c:pt>
                <c:pt idx="75">
                  <c:v>1795000</c:v>
                </c:pt>
                <c:pt idx="76">
                  <c:v>1795000</c:v>
                </c:pt>
                <c:pt idx="77">
                  <c:v>1795000</c:v>
                </c:pt>
                <c:pt idx="78">
                  <c:v>1795000</c:v>
                </c:pt>
                <c:pt idx="79">
                  <c:v>1795000</c:v>
                </c:pt>
                <c:pt idx="80">
                  <c:v>1795000</c:v>
                </c:pt>
                <c:pt idx="81">
                  <c:v>1795000</c:v>
                </c:pt>
              </c:numCache>
            </c:numRef>
          </c:yVal>
          <c:smooth val="0"/>
        </c:ser>
        <c:ser>
          <c:idx val="2"/>
          <c:order val="2"/>
          <c:tx>
            <c:v>Breakeven Year</c:v>
          </c:tx>
          <c:marker>
            <c:symbol val="none"/>
          </c:marker>
          <c:dLbls>
            <c:dLbl>
              <c:idx val="0"/>
              <c:delete val="1"/>
              <c:extLst>
                <c:ext xmlns:c15="http://schemas.microsoft.com/office/drawing/2012/chart" uri="{CE6537A1-D6FC-4f65-9D91-7224C49458BB}"/>
              </c:extLst>
            </c:dLbl>
            <c:dLbl>
              <c:idx val="1"/>
              <c:layout>
                <c:manualLayout>
                  <c:x val="-0.19246172620179616"/>
                  <c:y val="-3.1326129081022676E-2"/>
                </c:manualLayout>
              </c:layout>
              <c:numFmt formatCode="#,##0.0" sourceLinked="0"/>
              <c:spPr>
                <a:solidFill>
                  <a:schemeClr val="accent3">
                    <a:lumMod val="40000"/>
                    <a:lumOff val="60000"/>
                  </a:schemeClr>
                </a:solidFill>
                <a:ln>
                  <a:solidFill>
                    <a:schemeClr val="accent3">
                      <a:lumMod val="75000"/>
                    </a:schemeClr>
                  </a:solidFill>
                </a:ln>
              </c:spPr>
              <c:txPr>
                <a:bodyPr/>
                <a:lstStyle/>
                <a:p>
                  <a:pPr>
                    <a:defRPr/>
                  </a:pPr>
                  <a:endParaRPr lang="en-US"/>
                </a:p>
              </c:txPr>
              <c:showLegendKey val="0"/>
              <c:showVal val="1"/>
              <c:showCatName val="1"/>
              <c:showSerName val="0"/>
              <c:showPercent val="0"/>
              <c:showBubbleSize val="0"/>
              <c:extLst>
                <c:ext xmlns:c15="http://schemas.microsoft.com/office/drawing/2012/chart" uri="{CE6537A1-D6FC-4f65-9D91-7224C49458BB}">
                  <c15:layout/>
                </c:ext>
              </c:extLst>
            </c:dLbl>
            <c:numFmt formatCode="#,##0.0" sourceLinked="0"/>
            <c:spPr>
              <a:ln>
                <a:solidFill>
                  <a:schemeClr val="accent3">
                    <a:lumMod val="75000"/>
                  </a:schemeClr>
                </a:solidFill>
              </a:ln>
            </c:spPr>
            <c:showLegendKey val="0"/>
            <c:showVal val="1"/>
            <c:showCatName val="1"/>
            <c:showSerName val="0"/>
            <c:showPercent val="0"/>
            <c:showBubbleSize val="0"/>
            <c:showLeaderLines val="0"/>
            <c:extLst>
              <c:ext xmlns:c15="http://schemas.microsoft.com/office/drawing/2012/chart" uri="{CE6537A1-D6FC-4f65-9D91-7224C49458BB}">
                <c15:showLeaderLines val="0"/>
              </c:ext>
            </c:extLst>
          </c:dLbls>
          <c:trendline>
            <c:trendlineType val="linear"/>
            <c:dispRSqr val="0"/>
            <c:dispEq val="0"/>
          </c:trendline>
          <c:xVal>
            <c:numRef>
              <c:f>'Investment vs Investment'!$AY$34:$AZ$34</c:f>
              <c:numCache>
                <c:formatCode>General</c:formatCode>
                <c:ptCount val="2"/>
                <c:pt idx="0">
                  <c:v>10.551724137931036</c:v>
                </c:pt>
                <c:pt idx="1">
                  <c:v>10.551724137931036</c:v>
                </c:pt>
              </c:numCache>
            </c:numRef>
          </c:xVal>
          <c:yVal>
            <c:numRef>
              <c:f>'Investment vs Investment'!$AY$35:$AZ$35</c:f>
              <c:numCache>
                <c:formatCode>General</c:formatCode>
                <c:ptCount val="2"/>
                <c:pt idx="0">
                  <c:v>0</c:v>
                </c:pt>
                <c:pt idx="1">
                  <c:v>775000</c:v>
                </c:pt>
              </c:numCache>
            </c:numRef>
          </c:yVal>
          <c:smooth val="0"/>
        </c:ser>
        <c:dLbls>
          <c:showLegendKey val="0"/>
          <c:showVal val="0"/>
          <c:showCatName val="0"/>
          <c:showSerName val="0"/>
          <c:showPercent val="0"/>
          <c:showBubbleSize val="0"/>
        </c:dLbls>
        <c:axId val="207104928"/>
        <c:axId val="207105488"/>
      </c:scatterChart>
      <c:valAx>
        <c:axId val="207104928"/>
        <c:scaling>
          <c:orientation val="minMax"/>
          <c:min val="0"/>
        </c:scaling>
        <c:delete val="0"/>
        <c:axPos val="b"/>
        <c:title>
          <c:tx>
            <c:rich>
              <a:bodyPr/>
              <a:lstStyle/>
              <a:p>
                <a:pPr>
                  <a:defRPr/>
                </a:pPr>
                <a:r>
                  <a:rPr lang="en-ZW"/>
                  <a:t>Years</a:t>
                </a:r>
              </a:p>
            </c:rich>
          </c:tx>
          <c:layout/>
          <c:overlay val="0"/>
        </c:title>
        <c:numFmt formatCode="General" sourceLinked="1"/>
        <c:majorTickMark val="out"/>
        <c:minorTickMark val="none"/>
        <c:tickLblPos val="nextTo"/>
        <c:spPr>
          <a:noFill/>
          <a:ln w="25400">
            <a:solidFill>
              <a:schemeClr val="tx1"/>
            </a:solidFill>
          </a:ln>
        </c:spPr>
        <c:crossAx val="207105488"/>
        <c:crosses val="autoZero"/>
        <c:crossBetween val="midCat"/>
      </c:valAx>
      <c:valAx>
        <c:axId val="207105488"/>
        <c:scaling>
          <c:orientation val="minMax"/>
        </c:scaling>
        <c:delete val="0"/>
        <c:axPos val="l"/>
        <c:majorGridlines/>
        <c:minorGridlines/>
        <c:numFmt formatCode="[$$-1009]#,##0.00" sourceLinked="0"/>
        <c:majorTickMark val="out"/>
        <c:minorTickMark val="none"/>
        <c:tickLblPos val="nextTo"/>
        <c:crossAx val="207104928"/>
        <c:crosses val="autoZero"/>
        <c:crossBetween val="midCat"/>
      </c:valAx>
      <c:spPr>
        <a:ln w="12700">
          <a:solidFill>
            <a:schemeClr val="tx1"/>
          </a:solidFill>
        </a:ln>
      </c:spPr>
    </c:plotArea>
    <c:legend>
      <c:legendPos val="r"/>
      <c:legendEntry>
        <c:idx val="3"/>
        <c:delete val="1"/>
      </c:legendEntry>
      <c:layout/>
      <c:overlay val="0"/>
    </c:legend>
    <c:plotVisOnly val="1"/>
    <c:dispBlanksAs val="gap"/>
    <c:showDLblsOverMax val="0"/>
  </c:chart>
  <c:spPr>
    <a:solidFill>
      <a:schemeClr val="lt1"/>
    </a:solidFill>
    <a:ln w="25400" cap="flat" cmpd="sng" algn="ctr">
      <a:solidFill>
        <a:schemeClr val="accent1"/>
      </a:solidFill>
      <a:prstDash val="solid"/>
    </a:ln>
    <a:effectLst/>
  </c:spPr>
  <c:txPr>
    <a:bodyPr/>
    <a:lstStyle/>
    <a:p>
      <a:pPr>
        <a:defRPr>
          <a:solidFill>
            <a:schemeClr val="dk1"/>
          </a:solidFill>
          <a:latin typeface="+mn-lt"/>
          <a:ea typeface="+mn-ea"/>
          <a:cs typeface="+mn-cs"/>
        </a:defRPr>
      </a:pPr>
      <a:endParaRPr lang="en-US"/>
    </a:p>
  </c:tx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8" Type="http://schemas.openxmlformats.org/officeDocument/2006/relationships/chart" Target="../charts/chart1.xml"/><Relationship Id="rId3" Type="http://schemas.openxmlformats.org/officeDocument/2006/relationships/image" Target="../media/image3.gif"/><Relationship Id="rId7" Type="http://schemas.openxmlformats.org/officeDocument/2006/relationships/image" Target="../media/image7.gif"/><Relationship Id="rId2" Type="http://schemas.openxmlformats.org/officeDocument/2006/relationships/image" Target="../media/image2.gif"/><Relationship Id="rId1" Type="http://schemas.openxmlformats.org/officeDocument/2006/relationships/image" Target="../media/image1.gif"/><Relationship Id="rId6" Type="http://schemas.openxmlformats.org/officeDocument/2006/relationships/image" Target="../media/image6.gif"/><Relationship Id="rId5" Type="http://schemas.openxmlformats.org/officeDocument/2006/relationships/image" Target="../media/image5.gif"/><Relationship Id="rId4" Type="http://schemas.openxmlformats.org/officeDocument/2006/relationships/image" Target="../media/image4.gif"/><Relationship Id="rId9" Type="http://schemas.openxmlformats.org/officeDocument/2006/relationships/image" Target="../media/image8.png"/></Relationships>
</file>

<file path=xl/drawings/_rels/drawing2.xml.rels><?xml version="1.0" encoding="UTF-8" standalone="yes"?>
<Relationships xmlns="http://schemas.openxmlformats.org/package/2006/relationships"><Relationship Id="rId8" Type="http://schemas.openxmlformats.org/officeDocument/2006/relationships/chart" Target="../charts/chart2.xml"/><Relationship Id="rId3" Type="http://schemas.openxmlformats.org/officeDocument/2006/relationships/image" Target="../media/image3.gif"/><Relationship Id="rId7" Type="http://schemas.openxmlformats.org/officeDocument/2006/relationships/image" Target="../media/image7.gif"/><Relationship Id="rId2" Type="http://schemas.openxmlformats.org/officeDocument/2006/relationships/image" Target="../media/image2.gif"/><Relationship Id="rId1" Type="http://schemas.openxmlformats.org/officeDocument/2006/relationships/image" Target="../media/image1.gif"/><Relationship Id="rId6" Type="http://schemas.openxmlformats.org/officeDocument/2006/relationships/image" Target="../media/image6.gif"/><Relationship Id="rId5" Type="http://schemas.openxmlformats.org/officeDocument/2006/relationships/image" Target="../media/image5.gif"/><Relationship Id="rId4" Type="http://schemas.openxmlformats.org/officeDocument/2006/relationships/image" Target="../media/image4.gif"/><Relationship Id="rId9" Type="http://schemas.openxmlformats.org/officeDocument/2006/relationships/image" Target="../media/image8.png"/></Relationships>
</file>

<file path=xl/drawings/drawing1.xml><?xml version="1.0" encoding="utf-8"?>
<xdr:wsDr xmlns:xdr="http://schemas.openxmlformats.org/drawingml/2006/spreadsheetDrawing" xmlns:a="http://schemas.openxmlformats.org/drawingml/2006/main">
  <xdr:oneCellAnchor>
    <xdr:from>
      <xdr:col>7</xdr:col>
      <xdr:colOff>0</xdr:colOff>
      <xdr:row>33</xdr:row>
      <xdr:rowOff>0</xdr:rowOff>
    </xdr:from>
    <xdr:ext cx="819150" cy="247650"/>
    <xdr:pic>
      <xdr:nvPicPr>
        <xdr:cNvPr id="23" name="Picture 22" descr="http://www2.latech.edu/~sajones/Senior%20Design%20Web%20Pages/Homework%207%20on%20Engineering%20Economics_files/image004.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86978" y="4919870"/>
          <a:ext cx="819150" cy="2476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34</xdr:row>
      <xdr:rowOff>0</xdr:rowOff>
    </xdr:from>
    <xdr:ext cx="895350" cy="247650"/>
    <xdr:pic>
      <xdr:nvPicPr>
        <xdr:cNvPr id="26" name="Picture 25" descr="http://www2.latech.edu/~sajones/Senior%20Design%20Web%20Pages/Homework%207%20on%20Engineering%20Economics_files/image009.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486978" y="5184913"/>
          <a:ext cx="895350" cy="2476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35</xdr:row>
      <xdr:rowOff>0</xdr:rowOff>
    </xdr:from>
    <xdr:ext cx="1200151" cy="515178"/>
    <xdr:pic>
      <xdr:nvPicPr>
        <xdr:cNvPr id="29" name="Picture 28" descr="http://www2.latech.edu/~sajones/Senior%20Design%20Web%20Pages/Homework%207%20on%20Engineering%20Economics_files/image014.gif"/>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3486978" y="5449957"/>
          <a:ext cx="1200151" cy="515178"/>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37</xdr:row>
      <xdr:rowOff>0</xdr:rowOff>
    </xdr:from>
    <xdr:ext cx="1200151" cy="477078"/>
    <xdr:pic>
      <xdr:nvPicPr>
        <xdr:cNvPr id="32" name="Picture 31" descr="http://www2.latech.edu/~sajones/Senior%20Design%20Web%20Pages/Homework%207%20on%20Engineering%20Economics_files/image020.gif"/>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3486978" y="5980043"/>
          <a:ext cx="1200151" cy="477078"/>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39</xdr:row>
      <xdr:rowOff>0</xdr:rowOff>
    </xdr:from>
    <xdr:ext cx="1181101" cy="515179"/>
    <xdr:pic>
      <xdr:nvPicPr>
        <xdr:cNvPr id="35" name="Picture 34" descr="http://www2.latech.edu/~sajones/Senior%20Design%20Web%20Pages/Homework%207%20on%20Engineering%20Economics_files/image026.gif"/>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3486978" y="6510130"/>
          <a:ext cx="1181101" cy="51517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41</xdr:row>
      <xdr:rowOff>0</xdr:rowOff>
    </xdr:from>
    <xdr:ext cx="1181101" cy="515177"/>
    <xdr:pic>
      <xdr:nvPicPr>
        <xdr:cNvPr id="38" name="Picture 37" descr="http://www2.latech.edu/~sajones/Senior%20Design%20Web%20Pages/Homework%207%20on%20Engineering%20Economics_files/image032.gif"/>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3486978" y="7040217"/>
          <a:ext cx="1181101" cy="515177"/>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43</xdr:row>
      <xdr:rowOff>0</xdr:rowOff>
    </xdr:from>
    <xdr:ext cx="1275523" cy="477078"/>
    <xdr:pic>
      <xdr:nvPicPr>
        <xdr:cNvPr id="41" name="Picture 40" descr="http://www2.latech.edu/~sajones/Senior%20Design%20Web%20Pages/Homework%207%20on%20Engineering%20Economics_files/image038.gif"/>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8696739" y="8241196"/>
          <a:ext cx="1275523" cy="477078"/>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xdr:from>
      <xdr:col>9</xdr:col>
      <xdr:colOff>157367</xdr:colOff>
      <xdr:row>11</xdr:row>
      <xdr:rowOff>137491</xdr:rowOff>
    </xdr:from>
    <xdr:to>
      <xdr:col>13</xdr:col>
      <xdr:colOff>1018760</xdr:colOff>
      <xdr:row>20</xdr:row>
      <xdr:rowOff>16564</xdr:rowOff>
    </xdr:to>
    <xdr:graphicFrame macro="">
      <xdr:nvGraphicFramePr>
        <xdr:cNvPr id="44" name="Chart 4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oneCellAnchor>
    <xdr:from>
      <xdr:col>7</xdr:col>
      <xdr:colOff>1</xdr:colOff>
      <xdr:row>44</xdr:row>
      <xdr:rowOff>263387</xdr:rowOff>
    </xdr:from>
    <xdr:ext cx="1673086" cy="451919"/>
    <mc:AlternateContent xmlns:mc="http://schemas.openxmlformats.org/markup-compatibility/2006" xmlns:a14="http://schemas.microsoft.com/office/drawing/2010/main">
      <mc:Choice Requires="a14">
        <xdr:sp macro="" textlink="">
          <xdr:nvSpPr>
            <xdr:cNvPr id="45" name="TextBox 44"/>
            <xdr:cNvSpPr txBox="1"/>
          </xdr:nvSpPr>
          <xdr:spPr>
            <a:xfrm>
              <a:off x="8696740" y="8769626"/>
              <a:ext cx="1673086" cy="45191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14:m>
                <m:oMathPara xmlns:m="http://schemas.openxmlformats.org/officeDocument/2006/math">
                  <m:oMathParaPr>
                    <m:jc m:val="centerGroup"/>
                  </m:oMathParaPr>
                  <m:oMath xmlns:m="http://schemas.openxmlformats.org/officeDocument/2006/math">
                    <m:r>
                      <a:rPr lang="en-ZW" sz="1050" b="0" i="1">
                        <a:latin typeface="Cambria Math"/>
                      </a:rPr>
                      <m:t>𝑃</m:t>
                    </m:r>
                    <m:r>
                      <a:rPr lang="en-ZW" sz="1050" b="0" i="1">
                        <a:latin typeface="Cambria Math"/>
                      </a:rPr>
                      <m:t>=</m:t>
                    </m:r>
                    <m:r>
                      <a:rPr lang="en-ZW" sz="1050" b="0" i="1">
                        <a:latin typeface="Cambria Math"/>
                      </a:rPr>
                      <m:t>𝐺</m:t>
                    </m:r>
                    <m:d>
                      <m:dPr>
                        <m:begChr m:val="["/>
                        <m:endChr m:val="]"/>
                        <m:ctrlPr>
                          <a:rPr lang="en-ZW" sz="1050" b="0" i="1">
                            <a:latin typeface="Cambria Math" panose="02040503050406030204" pitchFamily="18" charset="0"/>
                          </a:rPr>
                        </m:ctrlPr>
                      </m:dPr>
                      <m:e>
                        <m:f>
                          <m:fPr>
                            <m:ctrlPr>
                              <a:rPr lang="en-ZW" sz="1050" b="0" i="1">
                                <a:latin typeface="Cambria Math" panose="02040503050406030204" pitchFamily="18" charset="0"/>
                              </a:rPr>
                            </m:ctrlPr>
                          </m:fPr>
                          <m:num>
                            <m:d>
                              <m:dPr>
                                <m:ctrlPr>
                                  <a:rPr lang="en-ZW" sz="1050" b="0" i="1">
                                    <a:solidFill>
                                      <a:schemeClr val="tx1"/>
                                    </a:solidFill>
                                    <a:effectLst/>
                                    <a:latin typeface="Cambria Math" panose="02040503050406030204" pitchFamily="18" charset="0"/>
                                    <a:ea typeface="+mn-ea"/>
                                    <a:cs typeface="+mn-cs"/>
                                  </a:rPr>
                                </m:ctrlPr>
                              </m:dPr>
                              <m:e>
                                <m:r>
                                  <a:rPr lang="en-ZW" sz="1050" b="0" i="1">
                                    <a:solidFill>
                                      <a:schemeClr val="tx1"/>
                                    </a:solidFill>
                                    <a:effectLst/>
                                    <a:latin typeface="Cambria Math"/>
                                    <a:ea typeface="+mn-ea"/>
                                    <a:cs typeface="+mn-cs"/>
                                  </a:rPr>
                                  <m:t>1+</m:t>
                                </m:r>
                                <m:r>
                                  <a:rPr lang="en-ZW" sz="1050" b="0" i="1">
                                    <a:solidFill>
                                      <a:schemeClr val="tx1"/>
                                    </a:solidFill>
                                    <a:effectLst/>
                                    <a:latin typeface="Cambria Math"/>
                                    <a:ea typeface="+mn-ea"/>
                                    <a:cs typeface="+mn-cs"/>
                                  </a:rPr>
                                  <m:t>𝑖</m:t>
                                </m:r>
                              </m:e>
                            </m:d>
                            <m:sSup>
                              <m:sSupPr>
                                <m:ctrlPr>
                                  <a:rPr lang="en-ZW" sz="1050" b="0" i="1">
                                    <a:solidFill>
                                      <a:schemeClr val="tx1"/>
                                    </a:solidFill>
                                    <a:effectLst/>
                                    <a:latin typeface="Cambria Math" panose="02040503050406030204" pitchFamily="18" charset="0"/>
                                    <a:ea typeface="+mn-ea"/>
                                    <a:cs typeface="+mn-cs"/>
                                  </a:rPr>
                                </m:ctrlPr>
                              </m:sSupPr>
                              <m:e>
                                <m:r>
                                  <a:rPr lang="en-ZW" sz="1050" b="0" i="1">
                                    <a:solidFill>
                                      <a:schemeClr val="tx1"/>
                                    </a:solidFill>
                                    <a:effectLst/>
                                    <a:latin typeface="Cambria Math"/>
                                    <a:ea typeface="+mn-ea"/>
                                    <a:cs typeface="+mn-cs"/>
                                  </a:rPr>
                                  <m:t> </m:t>
                                </m:r>
                              </m:e>
                              <m:sup>
                                <m:r>
                                  <a:rPr lang="en-ZW" sz="1050" b="0" i="1">
                                    <a:solidFill>
                                      <a:schemeClr val="tx1"/>
                                    </a:solidFill>
                                    <a:effectLst/>
                                    <a:latin typeface="Cambria Math"/>
                                    <a:ea typeface="+mn-ea"/>
                                    <a:cs typeface="+mn-cs"/>
                                  </a:rPr>
                                  <m:t>𝑛</m:t>
                                </m:r>
                              </m:sup>
                            </m:sSup>
                            <m:r>
                              <a:rPr lang="en-ZW" sz="1050" b="0" i="1">
                                <a:solidFill>
                                  <a:schemeClr val="tx1"/>
                                </a:solidFill>
                                <a:effectLst/>
                                <a:latin typeface="Cambria Math"/>
                                <a:ea typeface="+mn-ea"/>
                                <a:cs typeface="+mn-cs"/>
                              </a:rPr>
                              <m:t>−</m:t>
                            </m:r>
                            <m:r>
                              <a:rPr lang="en-ZW" sz="1050" b="0" i="1">
                                <a:solidFill>
                                  <a:schemeClr val="tx1"/>
                                </a:solidFill>
                                <a:effectLst/>
                                <a:latin typeface="Cambria Math"/>
                                <a:ea typeface="+mn-ea"/>
                                <a:cs typeface="+mn-cs"/>
                              </a:rPr>
                              <m:t>𝑖𝑛</m:t>
                            </m:r>
                            <m:r>
                              <a:rPr lang="en-ZW" sz="1050" b="0" i="1">
                                <a:solidFill>
                                  <a:schemeClr val="tx1"/>
                                </a:solidFill>
                                <a:effectLst/>
                                <a:latin typeface="Cambria Math"/>
                                <a:ea typeface="+mn-ea"/>
                                <a:cs typeface="+mn-cs"/>
                              </a:rPr>
                              <m:t>−1</m:t>
                            </m:r>
                          </m:num>
                          <m:den>
                            <m:sSup>
                              <m:sSupPr>
                                <m:ctrlPr>
                                  <a:rPr lang="en-ZW" sz="1050" b="0" i="1">
                                    <a:latin typeface="Cambria Math" panose="02040503050406030204" pitchFamily="18" charset="0"/>
                                  </a:rPr>
                                </m:ctrlPr>
                              </m:sSupPr>
                              <m:e>
                                <m:r>
                                  <a:rPr lang="en-ZW" sz="1050" b="0" i="1">
                                    <a:latin typeface="Cambria Math"/>
                                  </a:rPr>
                                  <m:t>𝑖</m:t>
                                </m:r>
                              </m:e>
                              <m:sup>
                                <m:r>
                                  <a:rPr lang="en-ZW" sz="1050" b="0" i="1">
                                    <a:latin typeface="Cambria Math"/>
                                  </a:rPr>
                                  <m:t>2</m:t>
                                </m:r>
                              </m:sup>
                            </m:sSup>
                            <m:sSup>
                              <m:sSupPr>
                                <m:ctrlPr>
                                  <a:rPr lang="en-ZW" sz="1050" b="0" i="1">
                                    <a:latin typeface="Cambria Math" panose="02040503050406030204" pitchFamily="18" charset="0"/>
                                  </a:rPr>
                                </m:ctrlPr>
                              </m:sSupPr>
                              <m:e>
                                <m:r>
                                  <a:rPr lang="en-ZW" sz="1050" b="0" i="1">
                                    <a:solidFill>
                                      <a:schemeClr val="tx1"/>
                                    </a:solidFill>
                                    <a:effectLst/>
                                    <a:latin typeface="Cambria Math"/>
                                    <a:ea typeface="+mn-ea"/>
                                    <a:cs typeface="+mn-cs"/>
                                  </a:rPr>
                                  <m:t>(1+</m:t>
                                </m:r>
                                <m:r>
                                  <a:rPr lang="en-ZW" sz="1050" b="0" i="1">
                                    <a:solidFill>
                                      <a:schemeClr val="tx1"/>
                                    </a:solidFill>
                                    <a:effectLst/>
                                    <a:latin typeface="Cambria Math"/>
                                    <a:ea typeface="+mn-ea"/>
                                    <a:cs typeface="+mn-cs"/>
                                  </a:rPr>
                                  <m:t>𝑖</m:t>
                                </m:r>
                                <m:r>
                                  <a:rPr lang="en-ZW" sz="1050" b="0" i="1">
                                    <a:solidFill>
                                      <a:schemeClr val="tx1"/>
                                    </a:solidFill>
                                    <a:effectLst/>
                                    <a:latin typeface="Cambria Math"/>
                                    <a:ea typeface="+mn-ea"/>
                                    <a:cs typeface="+mn-cs"/>
                                  </a:rPr>
                                  <m:t>)</m:t>
                                </m:r>
                              </m:e>
                              <m:sup>
                                <m:r>
                                  <a:rPr lang="en-ZW" sz="1050" b="0" i="1">
                                    <a:latin typeface="Cambria Math"/>
                                  </a:rPr>
                                  <m:t>𝑛</m:t>
                                </m:r>
                              </m:sup>
                            </m:sSup>
                          </m:den>
                        </m:f>
                      </m:e>
                    </m:d>
                  </m:oMath>
                </m:oMathPara>
              </a14:m>
              <a:endParaRPr lang="en-ZW" sz="1050" b="0" i="1">
                <a:latin typeface="Arial" panose="020B0604020202020204" pitchFamily="34" charset="0"/>
                <a:ea typeface="Arial Unicode MS" panose="020B0604020202020204" pitchFamily="34" charset="-128"/>
                <a:cs typeface="Arial" panose="020B0604020202020204" pitchFamily="34" charset="0"/>
              </a:endParaRPr>
            </a:p>
          </xdr:txBody>
        </xdr:sp>
      </mc:Choice>
      <mc:Fallback xmlns="">
        <xdr:sp macro="" textlink="">
          <xdr:nvSpPr>
            <xdr:cNvPr id="45" name="TextBox 44"/>
            <xdr:cNvSpPr txBox="1"/>
          </xdr:nvSpPr>
          <xdr:spPr>
            <a:xfrm>
              <a:off x="8696740" y="8769626"/>
              <a:ext cx="1673086" cy="45191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ZW" sz="1050" b="0" i="0">
                  <a:latin typeface="Cambria Math"/>
                </a:rPr>
                <a:t>𝑃=𝐺[(</a:t>
              </a:r>
              <a:r>
                <a:rPr lang="en-ZW" sz="1050" b="0" i="0">
                  <a:solidFill>
                    <a:schemeClr val="tx1"/>
                  </a:solidFill>
                  <a:effectLst/>
                  <a:latin typeface="+mn-lt"/>
                  <a:ea typeface="+mn-ea"/>
                  <a:cs typeface="+mn-cs"/>
                </a:rPr>
                <a:t>(1+𝑖)  ^𝑛−𝑖𝑛−1</a:t>
              </a:r>
              <a:r>
                <a:rPr lang="en-ZW" sz="1050" b="0" i="0">
                  <a:solidFill>
                    <a:schemeClr val="tx1"/>
                  </a:solidFill>
                  <a:effectLst/>
                  <a:latin typeface="Cambria Math"/>
                  <a:ea typeface="+mn-ea"/>
                  <a:cs typeface="+mn-cs"/>
                </a:rPr>
                <a:t>)/(</a:t>
              </a:r>
              <a:r>
                <a:rPr lang="en-ZW" sz="1050" b="0" i="0">
                  <a:latin typeface="Cambria Math"/>
                </a:rPr>
                <a:t>𝑖^2 〖</a:t>
              </a:r>
              <a:r>
                <a:rPr lang="en-ZW" sz="1050" b="0" i="0">
                  <a:solidFill>
                    <a:schemeClr val="tx1"/>
                  </a:solidFill>
                  <a:effectLst/>
                  <a:latin typeface="+mn-lt"/>
                  <a:ea typeface="+mn-ea"/>
                  <a:cs typeface="+mn-cs"/>
                </a:rPr>
                <a:t>(1+𝑖)</a:t>
              </a:r>
              <a:r>
                <a:rPr lang="en-ZW" sz="1050" b="0" i="0">
                  <a:solidFill>
                    <a:schemeClr val="tx1"/>
                  </a:solidFill>
                  <a:effectLst/>
                  <a:latin typeface="Cambria Math"/>
                  <a:ea typeface="+mn-ea"/>
                  <a:cs typeface="+mn-cs"/>
                </a:rPr>
                <a:t>〗^</a:t>
              </a:r>
              <a:r>
                <a:rPr lang="en-ZW" sz="1050" b="0" i="0">
                  <a:latin typeface="Cambria Math"/>
                </a:rPr>
                <a:t>𝑛 )]</a:t>
              </a:r>
              <a:endParaRPr lang="en-ZW" sz="1050" b="0" i="1">
                <a:latin typeface="Arial" panose="020B0604020202020204" pitchFamily="34" charset="0"/>
                <a:ea typeface="Arial Unicode MS" panose="020B0604020202020204" pitchFamily="34" charset="-128"/>
                <a:cs typeface="Arial" panose="020B0604020202020204" pitchFamily="34" charset="0"/>
              </a:endParaRPr>
            </a:p>
          </xdr:txBody>
        </xdr:sp>
      </mc:Fallback>
    </mc:AlternateContent>
    <xdr:clientData/>
  </xdr:oneCellAnchor>
  <xdr:twoCellAnchor editAs="oneCell">
    <xdr:from>
      <xdr:col>6</xdr:col>
      <xdr:colOff>874060</xdr:colOff>
      <xdr:row>0</xdr:row>
      <xdr:rowOff>56029</xdr:rowOff>
    </xdr:from>
    <xdr:to>
      <xdr:col>10</xdr:col>
      <xdr:colOff>1624854</xdr:colOff>
      <xdr:row>7</xdr:row>
      <xdr:rowOff>74648</xdr:rowOff>
    </xdr:to>
    <xdr:pic>
      <xdr:nvPicPr>
        <xdr:cNvPr id="11" name="Picture 10" descr="C:\Users\Michael\Desktop\Engineerdog.com\engineerdog art\cropped-logo-wide11.png"/>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a:stretch>
          <a:fillRect/>
        </a:stretch>
      </xdr:blipFill>
      <xdr:spPr bwMode="auto">
        <a:xfrm>
          <a:off x="3832413" y="56029"/>
          <a:ext cx="6185647" cy="1352119"/>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oneCellAnchor>
    <xdr:from>
      <xdr:col>7</xdr:col>
      <xdr:colOff>0</xdr:colOff>
      <xdr:row>32</xdr:row>
      <xdr:rowOff>0</xdr:rowOff>
    </xdr:from>
    <xdr:ext cx="819150" cy="247650"/>
    <xdr:pic>
      <xdr:nvPicPr>
        <xdr:cNvPr id="2" name="Picture 1" descr="http://www2.latech.edu/~sajones/Senior%20Design%20Web%20Pages/Homework%207%20on%20Engineering%20Economics_files/image004.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33850" y="9124950"/>
          <a:ext cx="819150" cy="2476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33</xdr:row>
      <xdr:rowOff>0</xdr:rowOff>
    </xdr:from>
    <xdr:ext cx="895350" cy="247650"/>
    <xdr:pic>
      <xdr:nvPicPr>
        <xdr:cNvPr id="3" name="Picture 2" descr="http://www2.latech.edu/~sajones/Senior%20Design%20Web%20Pages/Homework%207%20on%20Engineering%20Economics_files/image009.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33850" y="9391650"/>
          <a:ext cx="895350" cy="2476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34</xdr:row>
      <xdr:rowOff>0</xdr:rowOff>
    </xdr:from>
    <xdr:ext cx="1200151" cy="515178"/>
    <xdr:pic>
      <xdr:nvPicPr>
        <xdr:cNvPr id="4" name="Picture 3" descr="http://www2.latech.edu/~sajones/Senior%20Design%20Web%20Pages/Homework%207%20on%20Engineering%20Economics_files/image014.gif"/>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4133850" y="9658350"/>
          <a:ext cx="1200151" cy="515178"/>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36</xdr:row>
      <xdr:rowOff>0</xdr:rowOff>
    </xdr:from>
    <xdr:ext cx="1200151" cy="477078"/>
    <xdr:pic>
      <xdr:nvPicPr>
        <xdr:cNvPr id="5" name="Picture 4" descr="http://www2.latech.edu/~sajones/Senior%20Design%20Web%20Pages/Homework%207%20on%20Engineering%20Economics_files/image020.gif"/>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4133850" y="10191750"/>
          <a:ext cx="1200151" cy="477078"/>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38</xdr:row>
      <xdr:rowOff>0</xdr:rowOff>
    </xdr:from>
    <xdr:ext cx="1181101" cy="515179"/>
    <xdr:pic>
      <xdr:nvPicPr>
        <xdr:cNvPr id="6" name="Picture 5" descr="http://www2.latech.edu/~sajones/Senior%20Design%20Web%20Pages/Homework%207%20on%20Engineering%20Economics_files/image026.gif"/>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4133850" y="10734675"/>
          <a:ext cx="1181101" cy="51517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40</xdr:row>
      <xdr:rowOff>0</xdr:rowOff>
    </xdr:from>
    <xdr:ext cx="1181101" cy="515177"/>
    <xdr:pic>
      <xdr:nvPicPr>
        <xdr:cNvPr id="7" name="Picture 6" descr="http://www2.latech.edu/~sajones/Senior%20Design%20Web%20Pages/Homework%207%20on%20Engineering%20Economics_files/image032.gif"/>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4133850" y="11239500"/>
          <a:ext cx="1181101" cy="515177"/>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42</xdr:row>
      <xdr:rowOff>0</xdr:rowOff>
    </xdr:from>
    <xdr:ext cx="1275523" cy="477078"/>
    <xdr:pic>
      <xdr:nvPicPr>
        <xdr:cNvPr id="8" name="Picture 7" descr="http://www2.latech.edu/~sajones/Senior%20Design%20Web%20Pages/Homework%207%20on%20Engineering%20Economics_files/image038.gif"/>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4133850" y="11763375"/>
          <a:ext cx="1275523" cy="477078"/>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xdr:from>
      <xdr:col>10</xdr:col>
      <xdr:colOff>101337</xdr:colOff>
      <xdr:row>10</xdr:row>
      <xdr:rowOff>126286</xdr:rowOff>
    </xdr:from>
    <xdr:to>
      <xdr:col>14</xdr:col>
      <xdr:colOff>905580</xdr:colOff>
      <xdr:row>19</xdr:row>
      <xdr:rowOff>5359</xdr:rowOff>
    </xdr:to>
    <xdr:graphicFrame macro="">
      <xdr:nvGraphicFramePr>
        <xdr:cNvPr id="9" name="Chart 8"/>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oneCellAnchor>
    <xdr:from>
      <xdr:col>7</xdr:col>
      <xdr:colOff>1</xdr:colOff>
      <xdr:row>43</xdr:row>
      <xdr:rowOff>263387</xdr:rowOff>
    </xdr:from>
    <xdr:ext cx="1673086" cy="451919"/>
    <mc:AlternateContent xmlns:mc="http://schemas.openxmlformats.org/markup-compatibility/2006" xmlns:a14="http://schemas.microsoft.com/office/drawing/2010/main">
      <mc:Choice Requires="a14">
        <xdr:sp macro="" textlink="">
          <xdr:nvSpPr>
            <xdr:cNvPr id="10" name="TextBox 9"/>
            <xdr:cNvSpPr txBox="1"/>
          </xdr:nvSpPr>
          <xdr:spPr>
            <a:xfrm>
              <a:off x="4133851" y="12207737"/>
              <a:ext cx="1673086" cy="45191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14:m>
                <m:oMathPara xmlns:m="http://schemas.openxmlformats.org/officeDocument/2006/math">
                  <m:oMathParaPr>
                    <m:jc m:val="centerGroup"/>
                  </m:oMathParaPr>
                  <m:oMath xmlns:m="http://schemas.openxmlformats.org/officeDocument/2006/math">
                    <m:r>
                      <a:rPr lang="en-ZW" sz="1050" b="0" i="1">
                        <a:latin typeface="Cambria Math"/>
                      </a:rPr>
                      <m:t>𝑃</m:t>
                    </m:r>
                    <m:r>
                      <a:rPr lang="en-ZW" sz="1050" b="0" i="1">
                        <a:latin typeface="Cambria Math"/>
                      </a:rPr>
                      <m:t>=</m:t>
                    </m:r>
                    <m:r>
                      <a:rPr lang="en-ZW" sz="1050" b="0" i="1">
                        <a:latin typeface="Cambria Math"/>
                      </a:rPr>
                      <m:t>𝐺</m:t>
                    </m:r>
                    <m:d>
                      <m:dPr>
                        <m:begChr m:val="["/>
                        <m:endChr m:val="]"/>
                        <m:ctrlPr>
                          <a:rPr lang="en-ZW" sz="1050" b="0" i="1">
                            <a:latin typeface="Cambria Math" panose="02040503050406030204" pitchFamily="18" charset="0"/>
                          </a:rPr>
                        </m:ctrlPr>
                      </m:dPr>
                      <m:e>
                        <m:f>
                          <m:fPr>
                            <m:ctrlPr>
                              <a:rPr lang="en-ZW" sz="1050" b="0" i="1">
                                <a:latin typeface="Cambria Math" panose="02040503050406030204" pitchFamily="18" charset="0"/>
                              </a:rPr>
                            </m:ctrlPr>
                          </m:fPr>
                          <m:num>
                            <m:d>
                              <m:dPr>
                                <m:ctrlPr>
                                  <a:rPr lang="en-ZW" sz="1050" b="0" i="1">
                                    <a:solidFill>
                                      <a:schemeClr val="tx1"/>
                                    </a:solidFill>
                                    <a:effectLst/>
                                    <a:latin typeface="Cambria Math" panose="02040503050406030204" pitchFamily="18" charset="0"/>
                                    <a:ea typeface="+mn-ea"/>
                                    <a:cs typeface="+mn-cs"/>
                                  </a:rPr>
                                </m:ctrlPr>
                              </m:dPr>
                              <m:e>
                                <m:r>
                                  <a:rPr lang="en-ZW" sz="1050" b="0" i="1">
                                    <a:solidFill>
                                      <a:schemeClr val="tx1"/>
                                    </a:solidFill>
                                    <a:effectLst/>
                                    <a:latin typeface="Cambria Math"/>
                                    <a:ea typeface="+mn-ea"/>
                                    <a:cs typeface="+mn-cs"/>
                                  </a:rPr>
                                  <m:t>1+</m:t>
                                </m:r>
                                <m:r>
                                  <a:rPr lang="en-ZW" sz="1050" b="0" i="1">
                                    <a:solidFill>
                                      <a:schemeClr val="tx1"/>
                                    </a:solidFill>
                                    <a:effectLst/>
                                    <a:latin typeface="Cambria Math"/>
                                    <a:ea typeface="+mn-ea"/>
                                    <a:cs typeface="+mn-cs"/>
                                  </a:rPr>
                                  <m:t>𝑖</m:t>
                                </m:r>
                              </m:e>
                            </m:d>
                            <m:sSup>
                              <m:sSupPr>
                                <m:ctrlPr>
                                  <a:rPr lang="en-ZW" sz="1050" b="0" i="1">
                                    <a:solidFill>
                                      <a:schemeClr val="tx1"/>
                                    </a:solidFill>
                                    <a:effectLst/>
                                    <a:latin typeface="Cambria Math" panose="02040503050406030204" pitchFamily="18" charset="0"/>
                                    <a:ea typeface="+mn-ea"/>
                                    <a:cs typeface="+mn-cs"/>
                                  </a:rPr>
                                </m:ctrlPr>
                              </m:sSupPr>
                              <m:e>
                                <m:r>
                                  <a:rPr lang="en-ZW" sz="1050" b="0" i="1">
                                    <a:solidFill>
                                      <a:schemeClr val="tx1"/>
                                    </a:solidFill>
                                    <a:effectLst/>
                                    <a:latin typeface="Cambria Math"/>
                                    <a:ea typeface="+mn-ea"/>
                                    <a:cs typeface="+mn-cs"/>
                                  </a:rPr>
                                  <m:t> </m:t>
                                </m:r>
                              </m:e>
                              <m:sup>
                                <m:r>
                                  <a:rPr lang="en-ZW" sz="1050" b="0" i="1">
                                    <a:solidFill>
                                      <a:schemeClr val="tx1"/>
                                    </a:solidFill>
                                    <a:effectLst/>
                                    <a:latin typeface="Cambria Math"/>
                                    <a:ea typeface="+mn-ea"/>
                                    <a:cs typeface="+mn-cs"/>
                                  </a:rPr>
                                  <m:t>𝑛</m:t>
                                </m:r>
                              </m:sup>
                            </m:sSup>
                            <m:r>
                              <a:rPr lang="en-ZW" sz="1050" b="0" i="1">
                                <a:solidFill>
                                  <a:schemeClr val="tx1"/>
                                </a:solidFill>
                                <a:effectLst/>
                                <a:latin typeface="Cambria Math"/>
                                <a:ea typeface="+mn-ea"/>
                                <a:cs typeface="+mn-cs"/>
                              </a:rPr>
                              <m:t>−</m:t>
                            </m:r>
                            <m:r>
                              <a:rPr lang="en-ZW" sz="1050" b="0" i="1">
                                <a:solidFill>
                                  <a:schemeClr val="tx1"/>
                                </a:solidFill>
                                <a:effectLst/>
                                <a:latin typeface="Cambria Math"/>
                                <a:ea typeface="+mn-ea"/>
                                <a:cs typeface="+mn-cs"/>
                              </a:rPr>
                              <m:t>𝑖𝑛</m:t>
                            </m:r>
                            <m:r>
                              <a:rPr lang="en-ZW" sz="1050" b="0" i="1">
                                <a:solidFill>
                                  <a:schemeClr val="tx1"/>
                                </a:solidFill>
                                <a:effectLst/>
                                <a:latin typeface="Cambria Math"/>
                                <a:ea typeface="+mn-ea"/>
                                <a:cs typeface="+mn-cs"/>
                              </a:rPr>
                              <m:t>−1</m:t>
                            </m:r>
                          </m:num>
                          <m:den>
                            <m:sSup>
                              <m:sSupPr>
                                <m:ctrlPr>
                                  <a:rPr lang="en-ZW" sz="1050" b="0" i="1">
                                    <a:latin typeface="Cambria Math" panose="02040503050406030204" pitchFamily="18" charset="0"/>
                                  </a:rPr>
                                </m:ctrlPr>
                              </m:sSupPr>
                              <m:e>
                                <m:r>
                                  <a:rPr lang="en-ZW" sz="1050" b="0" i="1">
                                    <a:latin typeface="Cambria Math"/>
                                  </a:rPr>
                                  <m:t>𝑖</m:t>
                                </m:r>
                              </m:e>
                              <m:sup>
                                <m:r>
                                  <a:rPr lang="en-ZW" sz="1050" b="0" i="1">
                                    <a:latin typeface="Cambria Math"/>
                                  </a:rPr>
                                  <m:t>2</m:t>
                                </m:r>
                              </m:sup>
                            </m:sSup>
                            <m:sSup>
                              <m:sSupPr>
                                <m:ctrlPr>
                                  <a:rPr lang="en-ZW" sz="1050" b="0" i="1">
                                    <a:latin typeface="Cambria Math" panose="02040503050406030204" pitchFamily="18" charset="0"/>
                                  </a:rPr>
                                </m:ctrlPr>
                              </m:sSupPr>
                              <m:e>
                                <m:r>
                                  <a:rPr lang="en-ZW" sz="1050" b="0" i="1">
                                    <a:solidFill>
                                      <a:schemeClr val="tx1"/>
                                    </a:solidFill>
                                    <a:effectLst/>
                                    <a:latin typeface="Cambria Math"/>
                                    <a:ea typeface="+mn-ea"/>
                                    <a:cs typeface="+mn-cs"/>
                                  </a:rPr>
                                  <m:t>(1+</m:t>
                                </m:r>
                                <m:r>
                                  <a:rPr lang="en-ZW" sz="1050" b="0" i="1">
                                    <a:solidFill>
                                      <a:schemeClr val="tx1"/>
                                    </a:solidFill>
                                    <a:effectLst/>
                                    <a:latin typeface="Cambria Math"/>
                                    <a:ea typeface="+mn-ea"/>
                                    <a:cs typeface="+mn-cs"/>
                                  </a:rPr>
                                  <m:t>𝑖</m:t>
                                </m:r>
                                <m:r>
                                  <a:rPr lang="en-ZW" sz="1050" b="0" i="1">
                                    <a:solidFill>
                                      <a:schemeClr val="tx1"/>
                                    </a:solidFill>
                                    <a:effectLst/>
                                    <a:latin typeface="Cambria Math"/>
                                    <a:ea typeface="+mn-ea"/>
                                    <a:cs typeface="+mn-cs"/>
                                  </a:rPr>
                                  <m:t>)</m:t>
                                </m:r>
                              </m:e>
                              <m:sup>
                                <m:r>
                                  <a:rPr lang="en-ZW" sz="1050" b="0" i="1">
                                    <a:latin typeface="Cambria Math"/>
                                  </a:rPr>
                                  <m:t>𝑛</m:t>
                                </m:r>
                              </m:sup>
                            </m:sSup>
                          </m:den>
                        </m:f>
                      </m:e>
                    </m:d>
                  </m:oMath>
                </m:oMathPara>
              </a14:m>
              <a:endParaRPr lang="en-ZW" sz="1050" b="0" i="1">
                <a:latin typeface="Arial" panose="020B0604020202020204" pitchFamily="34" charset="0"/>
                <a:ea typeface="Arial Unicode MS" panose="020B0604020202020204" pitchFamily="34" charset="-128"/>
                <a:cs typeface="Arial" panose="020B0604020202020204" pitchFamily="34" charset="0"/>
              </a:endParaRPr>
            </a:p>
          </xdr:txBody>
        </xdr:sp>
      </mc:Choice>
      <mc:Fallback xmlns="">
        <xdr:sp macro="" textlink="">
          <xdr:nvSpPr>
            <xdr:cNvPr id="10" name="TextBox 9"/>
            <xdr:cNvSpPr txBox="1"/>
          </xdr:nvSpPr>
          <xdr:spPr>
            <a:xfrm>
              <a:off x="4133851" y="12207737"/>
              <a:ext cx="1673086" cy="45191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r>
                <a:rPr lang="en-ZW" sz="1050" b="0" i="0">
                  <a:latin typeface="Cambria Math"/>
                </a:rPr>
                <a:t>𝑃=𝐺</a:t>
              </a:r>
              <a:r>
                <a:rPr lang="en-ZW" sz="1050" b="0" i="0">
                  <a:latin typeface="Cambria Math" panose="02040503050406030204" pitchFamily="18" charset="0"/>
                </a:rPr>
                <a:t>[(</a:t>
              </a:r>
              <a:r>
                <a:rPr lang="en-ZW" sz="1050" b="0" i="0">
                  <a:solidFill>
                    <a:schemeClr val="tx1"/>
                  </a:solidFill>
                  <a:effectLst/>
                  <a:latin typeface="Cambria Math" panose="02040503050406030204" pitchFamily="18" charset="0"/>
                  <a:ea typeface="+mn-ea"/>
                  <a:cs typeface="+mn-cs"/>
                </a:rPr>
                <a:t>(</a:t>
              </a:r>
              <a:r>
                <a:rPr lang="en-ZW" sz="1050" b="0" i="0">
                  <a:solidFill>
                    <a:schemeClr val="tx1"/>
                  </a:solidFill>
                  <a:effectLst/>
                  <a:latin typeface="Cambria Math"/>
                  <a:ea typeface="+mn-ea"/>
                  <a:cs typeface="+mn-cs"/>
                </a:rPr>
                <a:t>1+𝑖</a:t>
              </a:r>
              <a:r>
                <a:rPr lang="en-ZW" sz="1050" b="0" i="0">
                  <a:solidFill>
                    <a:schemeClr val="tx1"/>
                  </a:solidFill>
                  <a:effectLst/>
                  <a:latin typeface="Cambria Math" panose="02040503050406030204" pitchFamily="18" charset="0"/>
                  <a:ea typeface="+mn-ea"/>
                  <a:cs typeface="+mn-cs"/>
                </a:rPr>
                <a:t>) </a:t>
              </a:r>
              <a:r>
                <a:rPr lang="en-ZW" sz="1050" b="0" i="0">
                  <a:solidFill>
                    <a:schemeClr val="tx1"/>
                  </a:solidFill>
                  <a:effectLst/>
                  <a:latin typeface="Cambria Math"/>
                  <a:ea typeface="+mn-ea"/>
                  <a:cs typeface="+mn-cs"/>
                </a:rPr>
                <a:t> </a:t>
              </a:r>
              <a:r>
                <a:rPr lang="en-ZW" sz="1050" b="0" i="0">
                  <a:solidFill>
                    <a:schemeClr val="tx1"/>
                  </a:solidFill>
                  <a:effectLst/>
                  <a:latin typeface="Cambria Math" panose="02040503050406030204" pitchFamily="18" charset="0"/>
                  <a:ea typeface="+mn-ea"/>
                  <a:cs typeface="+mn-cs"/>
                </a:rPr>
                <a:t>^</a:t>
              </a:r>
              <a:r>
                <a:rPr lang="en-ZW" sz="1050" b="0" i="0">
                  <a:solidFill>
                    <a:schemeClr val="tx1"/>
                  </a:solidFill>
                  <a:effectLst/>
                  <a:latin typeface="Cambria Math"/>
                  <a:ea typeface="+mn-ea"/>
                  <a:cs typeface="+mn-cs"/>
                </a:rPr>
                <a:t>𝑛−𝑖𝑛−1</a:t>
              </a:r>
              <a:r>
                <a:rPr lang="en-ZW" sz="1050" b="0" i="0">
                  <a:solidFill>
                    <a:schemeClr val="tx1"/>
                  </a:solidFill>
                  <a:effectLst/>
                  <a:latin typeface="Cambria Math" panose="02040503050406030204" pitchFamily="18" charset="0"/>
                  <a:ea typeface="+mn-ea"/>
                  <a:cs typeface="+mn-cs"/>
                </a:rPr>
                <a:t>)/(</a:t>
              </a:r>
              <a:r>
                <a:rPr lang="en-ZW" sz="1050" b="0" i="0">
                  <a:latin typeface="Cambria Math"/>
                </a:rPr>
                <a:t>𝑖</a:t>
              </a:r>
              <a:r>
                <a:rPr lang="en-ZW" sz="1050" b="0" i="0">
                  <a:latin typeface="Cambria Math" panose="02040503050406030204" pitchFamily="18" charset="0"/>
                </a:rPr>
                <a:t>^</a:t>
              </a:r>
              <a:r>
                <a:rPr lang="en-ZW" sz="1050" b="0" i="0">
                  <a:latin typeface="Cambria Math"/>
                </a:rPr>
                <a:t>2</a:t>
              </a:r>
              <a:r>
                <a:rPr lang="en-ZW" sz="1050" b="0" i="0">
                  <a:latin typeface="Cambria Math" panose="02040503050406030204" pitchFamily="18" charset="0"/>
                </a:rPr>
                <a:t> 〖</a:t>
              </a:r>
              <a:r>
                <a:rPr lang="en-ZW" sz="1050" b="0" i="0">
                  <a:solidFill>
                    <a:schemeClr val="tx1"/>
                  </a:solidFill>
                  <a:effectLst/>
                  <a:latin typeface="Cambria Math"/>
                  <a:ea typeface="+mn-ea"/>
                  <a:cs typeface="+mn-cs"/>
                </a:rPr>
                <a:t>(1+𝑖)</a:t>
              </a:r>
              <a:r>
                <a:rPr lang="en-ZW" sz="1050" b="0" i="0">
                  <a:solidFill>
                    <a:schemeClr val="tx1"/>
                  </a:solidFill>
                  <a:effectLst/>
                  <a:latin typeface="Cambria Math" panose="02040503050406030204" pitchFamily="18" charset="0"/>
                  <a:ea typeface="+mn-ea"/>
                  <a:cs typeface="+mn-cs"/>
                </a:rPr>
                <a:t>〗^</a:t>
              </a:r>
              <a:r>
                <a:rPr lang="en-ZW" sz="1050" b="0" i="0">
                  <a:latin typeface="Cambria Math"/>
                </a:rPr>
                <a:t>𝑛</a:t>
              </a:r>
              <a:r>
                <a:rPr lang="en-ZW" sz="1050" b="0" i="0">
                  <a:latin typeface="Cambria Math" panose="02040503050406030204" pitchFamily="18" charset="0"/>
                </a:rPr>
                <a:t> )]</a:t>
              </a:r>
              <a:endParaRPr lang="en-ZW" sz="1050" b="0" i="1">
                <a:latin typeface="Arial" panose="020B0604020202020204" pitchFamily="34" charset="0"/>
                <a:ea typeface="Arial Unicode MS" panose="020B0604020202020204" pitchFamily="34" charset="-128"/>
                <a:cs typeface="Arial" panose="020B0604020202020204" pitchFamily="34" charset="0"/>
              </a:endParaRPr>
            </a:p>
          </xdr:txBody>
        </xdr:sp>
      </mc:Fallback>
    </mc:AlternateContent>
    <xdr:clientData/>
  </xdr:oneCellAnchor>
  <xdr:oneCellAnchor>
    <xdr:from>
      <xdr:col>13</xdr:col>
      <xdr:colOff>0</xdr:colOff>
      <xdr:row>32</xdr:row>
      <xdr:rowOff>0</xdr:rowOff>
    </xdr:from>
    <xdr:ext cx="819150" cy="247650"/>
    <xdr:pic>
      <xdr:nvPicPr>
        <xdr:cNvPr id="11" name="Picture 10" descr="http://www2.latech.edu/~sajones/Senior%20Design%20Web%20Pages/Homework%207%20on%20Engineering%20Economics_files/image004.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78941" y="9132794"/>
          <a:ext cx="819150" cy="2476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33</xdr:row>
      <xdr:rowOff>0</xdr:rowOff>
    </xdr:from>
    <xdr:ext cx="895350" cy="247650"/>
    <xdr:pic>
      <xdr:nvPicPr>
        <xdr:cNvPr id="12" name="Picture 11" descr="http://www2.latech.edu/~sajones/Senior%20Design%20Web%20Pages/Homework%207%20on%20Engineering%20Economics_files/image009.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078941" y="9401735"/>
          <a:ext cx="895350" cy="2476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1200151" cy="515178"/>
    <xdr:pic>
      <xdr:nvPicPr>
        <xdr:cNvPr id="13" name="Picture 12" descr="http://www2.latech.edu/~sajones/Senior%20Design%20Web%20Pages/Homework%207%20on%20Engineering%20Economics_files/image014.gif"/>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4078941" y="9670676"/>
          <a:ext cx="1200151" cy="515178"/>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36</xdr:row>
      <xdr:rowOff>0</xdr:rowOff>
    </xdr:from>
    <xdr:ext cx="1200151" cy="477078"/>
    <xdr:pic>
      <xdr:nvPicPr>
        <xdr:cNvPr id="14" name="Picture 13" descr="http://www2.latech.edu/~sajones/Senior%20Design%20Web%20Pages/Homework%207%20on%20Engineering%20Economics_files/image020.gif"/>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4078941" y="10499912"/>
          <a:ext cx="1200151" cy="477078"/>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38</xdr:row>
      <xdr:rowOff>0</xdr:rowOff>
    </xdr:from>
    <xdr:ext cx="1181101" cy="515179"/>
    <xdr:pic>
      <xdr:nvPicPr>
        <xdr:cNvPr id="15" name="Picture 14" descr="http://www2.latech.edu/~sajones/Senior%20Design%20Web%20Pages/Homework%207%20on%20Engineering%20Economics_files/image026.gif"/>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4078941" y="11049000"/>
          <a:ext cx="1181101" cy="51517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40</xdr:row>
      <xdr:rowOff>0</xdr:rowOff>
    </xdr:from>
    <xdr:ext cx="1181101" cy="515177"/>
    <xdr:pic>
      <xdr:nvPicPr>
        <xdr:cNvPr id="16" name="Picture 15" descr="http://www2.latech.edu/~sajones/Senior%20Design%20Web%20Pages/Homework%207%20on%20Engineering%20Economics_files/image032.gif"/>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4078941" y="11553265"/>
          <a:ext cx="1181101" cy="515177"/>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1210235</xdr:colOff>
      <xdr:row>41</xdr:row>
      <xdr:rowOff>280147</xdr:rowOff>
    </xdr:from>
    <xdr:ext cx="1275523" cy="477078"/>
    <xdr:pic>
      <xdr:nvPicPr>
        <xdr:cNvPr id="17" name="Picture 16" descr="http://www2.latech.edu/~sajones/Senior%20Design%20Web%20Pages/Homework%207%20on%20Engineering%20Economics_files/image038.gif"/>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1777382" y="11598088"/>
          <a:ext cx="1275523" cy="477078"/>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xdr:colOff>
      <xdr:row>43</xdr:row>
      <xdr:rowOff>263387</xdr:rowOff>
    </xdr:from>
    <xdr:ext cx="1673086" cy="451919"/>
    <mc:AlternateContent xmlns:mc="http://schemas.openxmlformats.org/markup-compatibility/2006" xmlns:a14="http://schemas.microsoft.com/office/drawing/2010/main">
      <mc:Choice Requires="a14">
        <xdr:sp macro="" textlink="">
          <xdr:nvSpPr>
            <xdr:cNvPr id="18" name="TextBox 17"/>
            <xdr:cNvSpPr txBox="1"/>
          </xdr:nvSpPr>
          <xdr:spPr>
            <a:xfrm>
              <a:off x="4078942" y="12525984"/>
              <a:ext cx="1673086" cy="45191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14:m>
                <m:oMathPara xmlns:m="http://schemas.openxmlformats.org/officeDocument/2006/math">
                  <m:oMathParaPr>
                    <m:jc m:val="centerGroup"/>
                  </m:oMathParaPr>
                  <m:oMath xmlns:m="http://schemas.openxmlformats.org/officeDocument/2006/math">
                    <m:r>
                      <a:rPr lang="en-ZW" sz="1050" b="0" i="1">
                        <a:latin typeface="Cambria Math"/>
                      </a:rPr>
                      <m:t>𝑃</m:t>
                    </m:r>
                    <m:r>
                      <a:rPr lang="en-ZW" sz="1050" b="0" i="1">
                        <a:latin typeface="Cambria Math"/>
                      </a:rPr>
                      <m:t>=</m:t>
                    </m:r>
                    <m:r>
                      <a:rPr lang="en-ZW" sz="1050" b="0" i="1">
                        <a:latin typeface="Cambria Math"/>
                      </a:rPr>
                      <m:t>𝐺</m:t>
                    </m:r>
                    <m:d>
                      <m:dPr>
                        <m:begChr m:val="["/>
                        <m:endChr m:val="]"/>
                        <m:ctrlPr>
                          <a:rPr lang="en-ZW" sz="1050" b="0" i="1">
                            <a:latin typeface="Cambria Math" panose="02040503050406030204" pitchFamily="18" charset="0"/>
                          </a:rPr>
                        </m:ctrlPr>
                      </m:dPr>
                      <m:e>
                        <m:f>
                          <m:fPr>
                            <m:ctrlPr>
                              <a:rPr lang="en-ZW" sz="1050" b="0" i="1">
                                <a:latin typeface="Cambria Math" panose="02040503050406030204" pitchFamily="18" charset="0"/>
                              </a:rPr>
                            </m:ctrlPr>
                          </m:fPr>
                          <m:num>
                            <m:d>
                              <m:dPr>
                                <m:ctrlPr>
                                  <a:rPr lang="en-ZW" sz="1050" b="0" i="1">
                                    <a:solidFill>
                                      <a:schemeClr val="tx1"/>
                                    </a:solidFill>
                                    <a:effectLst/>
                                    <a:latin typeface="Cambria Math" panose="02040503050406030204" pitchFamily="18" charset="0"/>
                                    <a:ea typeface="+mn-ea"/>
                                    <a:cs typeface="+mn-cs"/>
                                  </a:rPr>
                                </m:ctrlPr>
                              </m:dPr>
                              <m:e>
                                <m:r>
                                  <a:rPr lang="en-ZW" sz="1050" b="0" i="1">
                                    <a:solidFill>
                                      <a:schemeClr val="tx1"/>
                                    </a:solidFill>
                                    <a:effectLst/>
                                    <a:latin typeface="Cambria Math"/>
                                    <a:ea typeface="+mn-ea"/>
                                    <a:cs typeface="+mn-cs"/>
                                  </a:rPr>
                                  <m:t>1+</m:t>
                                </m:r>
                                <m:r>
                                  <a:rPr lang="en-ZW" sz="1050" b="0" i="1">
                                    <a:solidFill>
                                      <a:schemeClr val="tx1"/>
                                    </a:solidFill>
                                    <a:effectLst/>
                                    <a:latin typeface="Cambria Math"/>
                                    <a:ea typeface="+mn-ea"/>
                                    <a:cs typeface="+mn-cs"/>
                                  </a:rPr>
                                  <m:t>𝑖</m:t>
                                </m:r>
                              </m:e>
                            </m:d>
                            <m:sSup>
                              <m:sSupPr>
                                <m:ctrlPr>
                                  <a:rPr lang="en-ZW" sz="1050" b="0" i="1">
                                    <a:solidFill>
                                      <a:schemeClr val="tx1"/>
                                    </a:solidFill>
                                    <a:effectLst/>
                                    <a:latin typeface="Cambria Math" panose="02040503050406030204" pitchFamily="18" charset="0"/>
                                    <a:ea typeface="+mn-ea"/>
                                    <a:cs typeface="+mn-cs"/>
                                  </a:rPr>
                                </m:ctrlPr>
                              </m:sSupPr>
                              <m:e>
                                <m:r>
                                  <a:rPr lang="en-ZW" sz="1050" b="0" i="1">
                                    <a:solidFill>
                                      <a:schemeClr val="tx1"/>
                                    </a:solidFill>
                                    <a:effectLst/>
                                    <a:latin typeface="Cambria Math"/>
                                    <a:ea typeface="+mn-ea"/>
                                    <a:cs typeface="+mn-cs"/>
                                  </a:rPr>
                                  <m:t> </m:t>
                                </m:r>
                              </m:e>
                              <m:sup>
                                <m:r>
                                  <a:rPr lang="en-ZW" sz="1050" b="0" i="1">
                                    <a:solidFill>
                                      <a:schemeClr val="tx1"/>
                                    </a:solidFill>
                                    <a:effectLst/>
                                    <a:latin typeface="Cambria Math"/>
                                    <a:ea typeface="+mn-ea"/>
                                    <a:cs typeface="+mn-cs"/>
                                  </a:rPr>
                                  <m:t>𝑛</m:t>
                                </m:r>
                              </m:sup>
                            </m:sSup>
                            <m:r>
                              <a:rPr lang="en-ZW" sz="1050" b="0" i="1">
                                <a:solidFill>
                                  <a:schemeClr val="tx1"/>
                                </a:solidFill>
                                <a:effectLst/>
                                <a:latin typeface="Cambria Math"/>
                                <a:ea typeface="+mn-ea"/>
                                <a:cs typeface="+mn-cs"/>
                              </a:rPr>
                              <m:t>−</m:t>
                            </m:r>
                            <m:r>
                              <a:rPr lang="en-ZW" sz="1050" b="0" i="1">
                                <a:solidFill>
                                  <a:schemeClr val="tx1"/>
                                </a:solidFill>
                                <a:effectLst/>
                                <a:latin typeface="Cambria Math"/>
                                <a:ea typeface="+mn-ea"/>
                                <a:cs typeface="+mn-cs"/>
                              </a:rPr>
                              <m:t>𝑖𝑛</m:t>
                            </m:r>
                            <m:r>
                              <a:rPr lang="en-ZW" sz="1050" b="0" i="1">
                                <a:solidFill>
                                  <a:schemeClr val="tx1"/>
                                </a:solidFill>
                                <a:effectLst/>
                                <a:latin typeface="Cambria Math"/>
                                <a:ea typeface="+mn-ea"/>
                                <a:cs typeface="+mn-cs"/>
                              </a:rPr>
                              <m:t>−1</m:t>
                            </m:r>
                          </m:num>
                          <m:den>
                            <m:sSup>
                              <m:sSupPr>
                                <m:ctrlPr>
                                  <a:rPr lang="en-ZW" sz="1050" b="0" i="1">
                                    <a:latin typeface="Cambria Math" panose="02040503050406030204" pitchFamily="18" charset="0"/>
                                  </a:rPr>
                                </m:ctrlPr>
                              </m:sSupPr>
                              <m:e>
                                <m:r>
                                  <a:rPr lang="en-ZW" sz="1050" b="0" i="1">
                                    <a:latin typeface="Cambria Math"/>
                                  </a:rPr>
                                  <m:t>𝑖</m:t>
                                </m:r>
                              </m:e>
                              <m:sup>
                                <m:r>
                                  <a:rPr lang="en-ZW" sz="1050" b="0" i="1">
                                    <a:latin typeface="Cambria Math"/>
                                  </a:rPr>
                                  <m:t>2</m:t>
                                </m:r>
                              </m:sup>
                            </m:sSup>
                            <m:sSup>
                              <m:sSupPr>
                                <m:ctrlPr>
                                  <a:rPr lang="en-ZW" sz="1050" b="0" i="1">
                                    <a:latin typeface="Cambria Math" panose="02040503050406030204" pitchFamily="18" charset="0"/>
                                  </a:rPr>
                                </m:ctrlPr>
                              </m:sSupPr>
                              <m:e>
                                <m:r>
                                  <a:rPr lang="en-ZW" sz="1050" b="0" i="1">
                                    <a:solidFill>
                                      <a:schemeClr val="tx1"/>
                                    </a:solidFill>
                                    <a:effectLst/>
                                    <a:latin typeface="Cambria Math"/>
                                    <a:ea typeface="+mn-ea"/>
                                    <a:cs typeface="+mn-cs"/>
                                  </a:rPr>
                                  <m:t>(1+</m:t>
                                </m:r>
                                <m:r>
                                  <a:rPr lang="en-ZW" sz="1050" b="0" i="1">
                                    <a:solidFill>
                                      <a:schemeClr val="tx1"/>
                                    </a:solidFill>
                                    <a:effectLst/>
                                    <a:latin typeface="Cambria Math"/>
                                    <a:ea typeface="+mn-ea"/>
                                    <a:cs typeface="+mn-cs"/>
                                  </a:rPr>
                                  <m:t>𝑖</m:t>
                                </m:r>
                                <m:r>
                                  <a:rPr lang="en-ZW" sz="1050" b="0" i="1">
                                    <a:solidFill>
                                      <a:schemeClr val="tx1"/>
                                    </a:solidFill>
                                    <a:effectLst/>
                                    <a:latin typeface="Cambria Math"/>
                                    <a:ea typeface="+mn-ea"/>
                                    <a:cs typeface="+mn-cs"/>
                                  </a:rPr>
                                  <m:t>)</m:t>
                                </m:r>
                              </m:e>
                              <m:sup>
                                <m:r>
                                  <a:rPr lang="en-ZW" sz="1050" b="0" i="1">
                                    <a:latin typeface="Cambria Math"/>
                                  </a:rPr>
                                  <m:t>𝑛</m:t>
                                </m:r>
                              </m:sup>
                            </m:sSup>
                          </m:den>
                        </m:f>
                      </m:e>
                    </m:d>
                  </m:oMath>
                </m:oMathPara>
              </a14:m>
              <a:endParaRPr lang="en-ZW" sz="1050" b="0" i="1">
                <a:latin typeface="Arial" panose="020B0604020202020204" pitchFamily="34" charset="0"/>
                <a:ea typeface="Arial Unicode MS" panose="020B0604020202020204" pitchFamily="34" charset="-128"/>
                <a:cs typeface="Arial" panose="020B0604020202020204" pitchFamily="34" charset="0"/>
              </a:endParaRPr>
            </a:p>
          </xdr:txBody>
        </xdr:sp>
      </mc:Choice>
      <mc:Fallback xmlns="">
        <xdr:sp macro="" textlink="">
          <xdr:nvSpPr>
            <xdr:cNvPr id="18" name="TextBox 17"/>
            <xdr:cNvSpPr txBox="1"/>
          </xdr:nvSpPr>
          <xdr:spPr>
            <a:xfrm>
              <a:off x="4078942" y="12525984"/>
              <a:ext cx="1673086" cy="45191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r>
                <a:rPr lang="en-ZW" sz="1050" b="0" i="0">
                  <a:latin typeface="Cambria Math"/>
                </a:rPr>
                <a:t>𝑃=𝐺</a:t>
              </a:r>
              <a:r>
                <a:rPr lang="en-ZW" sz="1050" b="0" i="0">
                  <a:latin typeface="Cambria Math" panose="02040503050406030204" pitchFamily="18" charset="0"/>
                </a:rPr>
                <a:t>[(</a:t>
              </a:r>
              <a:r>
                <a:rPr lang="en-ZW" sz="1050" b="0" i="0">
                  <a:solidFill>
                    <a:schemeClr val="tx1"/>
                  </a:solidFill>
                  <a:effectLst/>
                  <a:latin typeface="Cambria Math" panose="02040503050406030204" pitchFamily="18" charset="0"/>
                  <a:ea typeface="+mn-ea"/>
                  <a:cs typeface="+mn-cs"/>
                </a:rPr>
                <a:t>(</a:t>
              </a:r>
              <a:r>
                <a:rPr lang="en-ZW" sz="1050" b="0" i="0">
                  <a:solidFill>
                    <a:schemeClr val="tx1"/>
                  </a:solidFill>
                  <a:effectLst/>
                  <a:latin typeface="Cambria Math"/>
                  <a:ea typeface="+mn-ea"/>
                  <a:cs typeface="+mn-cs"/>
                </a:rPr>
                <a:t>1+𝑖</a:t>
              </a:r>
              <a:r>
                <a:rPr lang="en-ZW" sz="1050" b="0" i="0">
                  <a:solidFill>
                    <a:schemeClr val="tx1"/>
                  </a:solidFill>
                  <a:effectLst/>
                  <a:latin typeface="Cambria Math" panose="02040503050406030204" pitchFamily="18" charset="0"/>
                  <a:ea typeface="+mn-ea"/>
                  <a:cs typeface="+mn-cs"/>
                </a:rPr>
                <a:t>) </a:t>
              </a:r>
              <a:r>
                <a:rPr lang="en-ZW" sz="1050" b="0" i="0">
                  <a:solidFill>
                    <a:schemeClr val="tx1"/>
                  </a:solidFill>
                  <a:effectLst/>
                  <a:latin typeface="Cambria Math"/>
                  <a:ea typeface="+mn-ea"/>
                  <a:cs typeface="+mn-cs"/>
                </a:rPr>
                <a:t> </a:t>
              </a:r>
              <a:r>
                <a:rPr lang="en-ZW" sz="1050" b="0" i="0">
                  <a:solidFill>
                    <a:schemeClr val="tx1"/>
                  </a:solidFill>
                  <a:effectLst/>
                  <a:latin typeface="Cambria Math" panose="02040503050406030204" pitchFamily="18" charset="0"/>
                  <a:ea typeface="+mn-ea"/>
                  <a:cs typeface="+mn-cs"/>
                </a:rPr>
                <a:t>^</a:t>
              </a:r>
              <a:r>
                <a:rPr lang="en-ZW" sz="1050" b="0" i="0">
                  <a:solidFill>
                    <a:schemeClr val="tx1"/>
                  </a:solidFill>
                  <a:effectLst/>
                  <a:latin typeface="Cambria Math"/>
                  <a:ea typeface="+mn-ea"/>
                  <a:cs typeface="+mn-cs"/>
                </a:rPr>
                <a:t>𝑛−𝑖𝑛−1</a:t>
              </a:r>
              <a:r>
                <a:rPr lang="en-ZW" sz="1050" b="0" i="0">
                  <a:solidFill>
                    <a:schemeClr val="tx1"/>
                  </a:solidFill>
                  <a:effectLst/>
                  <a:latin typeface="Cambria Math" panose="02040503050406030204" pitchFamily="18" charset="0"/>
                  <a:ea typeface="+mn-ea"/>
                  <a:cs typeface="+mn-cs"/>
                </a:rPr>
                <a:t>)/(</a:t>
              </a:r>
              <a:r>
                <a:rPr lang="en-ZW" sz="1050" b="0" i="0">
                  <a:latin typeface="Cambria Math"/>
                </a:rPr>
                <a:t>𝑖</a:t>
              </a:r>
              <a:r>
                <a:rPr lang="en-ZW" sz="1050" b="0" i="0">
                  <a:latin typeface="Cambria Math" panose="02040503050406030204" pitchFamily="18" charset="0"/>
                </a:rPr>
                <a:t>^</a:t>
              </a:r>
              <a:r>
                <a:rPr lang="en-ZW" sz="1050" b="0" i="0">
                  <a:latin typeface="Cambria Math"/>
                </a:rPr>
                <a:t>2</a:t>
              </a:r>
              <a:r>
                <a:rPr lang="en-ZW" sz="1050" b="0" i="0">
                  <a:latin typeface="Cambria Math" panose="02040503050406030204" pitchFamily="18" charset="0"/>
                </a:rPr>
                <a:t> 〖</a:t>
              </a:r>
              <a:r>
                <a:rPr lang="en-ZW" sz="1050" b="0" i="0">
                  <a:solidFill>
                    <a:schemeClr val="tx1"/>
                  </a:solidFill>
                  <a:effectLst/>
                  <a:latin typeface="Cambria Math"/>
                  <a:ea typeface="+mn-ea"/>
                  <a:cs typeface="+mn-cs"/>
                </a:rPr>
                <a:t>(1+𝑖)</a:t>
              </a:r>
              <a:r>
                <a:rPr lang="en-ZW" sz="1050" b="0" i="0">
                  <a:solidFill>
                    <a:schemeClr val="tx1"/>
                  </a:solidFill>
                  <a:effectLst/>
                  <a:latin typeface="Cambria Math" panose="02040503050406030204" pitchFamily="18" charset="0"/>
                  <a:ea typeface="+mn-ea"/>
                  <a:cs typeface="+mn-cs"/>
                </a:rPr>
                <a:t>〗^</a:t>
              </a:r>
              <a:r>
                <a:rPr lang="en-ZW" sz="1050" b="0" i="0">
                  <a:latin typeface="Cambria Math"/>
                </a:rPr>
                <a:t>𝑛</a:t>
              </a:r>
              <a:r>
                <a:rPr lang="en-ZW" sz="1050" b="0" i="0">
                  <a:latin typeface="Cambria Math" panose="02040503050406030204" pitchFamily="18" charset="0"/>
                </a:rPr>
                <a:t> )]</a:t>
              </a:r>
              <a:endParaRPr lang="en-ZW" sz="1050" b="0" i="1">
                <a:latin typeface="Arial" panose="020B0604020202020204" pitchFamily="34" charset="0"/>
                <a:ea typeface="Arial Unicode MS" panose="020B0604020202020204" pitchFamily="34" charset="-128"/>
                <a:cs typeface="Arial" panose="020B0604020202020204" pitchFamily="34" charset="0"/>
              </a:endParaRPr>
            </a:p>
          </xdr:txBody>
        </xdr:sp>
      </mc:Fallback>
    </mc:AlternateContent>
    <xdr:clientData/>
  </xdr:oneCellAnchor>
  <xdr:twoCellAnchor editAs="oneCell">
    <xdr:from>
      <xdr:col>6</xdr:col>
      <xdr:colOff>1008529</xdr:colOff>
      <xdr:row>0</xdr:row>
      <xdr:rowOff>67235</xdr:rowOff>
    </xdr:from>
    <xdr:to>
      <xdr:col>11</xdr:col>
      <xdr:colOff>862853</xdr:colOff>
      <xdr:row>6</xdr:row>
      <xdr:rowOff>63442</xdr:rowOff>
    </xdr:to>
    <xdr:pic>
      <xdr:nvPicPr>
        <xdr:cNvPr id="19" name="Picture 18" descr="C:\Users\Michael\Desktop\Engineerdog.com\engineerdog art\cropped-logo-wide11.png"/>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a:stretch>
          <a:fillRect/>
        </a:stretch>
      </xdr:blipFill>
      <xdr:spPr bwMode="auto">
        <a:xfrm>
          <a:off x="3910853" y="67235"/>
          <a:ext cx="6185647" cy="1352119"/>
        </a:xfrm>
        <a:prstGeom prst="rect">
          <a:avLst/>
        </a:prstGeom>
        <a:noFill/>
        <a:ln>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W172"/>
  <sheetViews>
    <sheetView tabSelected="1" zoomScale="85" zoomScaleNormal="85" workbookViewId="0">
      <selection activeCell="N5" sqref="N5"/>
    </sheetView>
  </sheetViews>
  <sheetFormatPr defaultRowHeight="15" x14ac:dyDescent="0.25"/>
  <cols>
    <col min="1" max="1" width="0.85546875" style="4" customWidth="1"/>
    <col min="2" max="2" width="2.140625" style="4" customWidth="1"/>
    <col min="3" max="3" width="3.5703125" customWidth="1"/>
    <col min="4" max="4" width="13.28515625" customWidth="1"/>
    <col min="5" max="6" width="12.28515625" customWidth="1"/>
    <col min="7" max="7" width="17.5703125" customWidth="1"/>
    <col min="8" max="8" width="25.5703125" customWidth="1"/>
    <col min="9" max="9" width="17.7109375" customWidth="1"/>
    <col min="10" max="10" width="20.7109375" customWidth="1"/>
    <col min="11" max="11" width="25" customWidth="1"/>
    <col min="12" max="12" width="20.7109375" customWidth="1"/>
    <col min="13" max="13" width="19.5703125" customWidth="1"/>
    <col min="14" max="14" width="15.42578125" customWidth="1"/>
    <col min="15" max="15" width="5.85546875" customWidth="1"/>
    <col min="16" max="20" width="20.42578125" style="1" customWidth="1"/>
    <col min="21" max="22" width="9.140625" style="1"/>
    <col min="26" max="28" width="9.140625" style="19"/>
    <col min="29" max="29" width="11.28515625" style="19" customWidth="1"/>
    <col min="30" max="34" width="9.140625" style="19"/>
    <col min="35" max="36" width="10.5703125" style="19" bestFit="1" customWidth="1"/>
    <col min="37" max="48" width="9.140625" style="19"/>
  </cols>
  <sheetData>
    <row r="1" spans="1:49" s="1" customFormat="1" x14ac:dyDescent="0.25">
      <c r="Z1" s="44"/>
      <c r="AA1" s="44"/>
      <c r="AB1" s="44"/>
      <c r="AC1" s="44"/>
      <c r="AD1" s="44"/>
      <c r="AE1" s="44"/>
      <c r="AF1" s="44"/>
      <c r="AG1" s="44"/>
      <c r="AH1" s="44"/>
      <c r="AI1" s="44"/>
      <c r="AJ1" s="44"/>
      <c r="AK1" s="44"/>
      <c r="AL1" s="44"/>
      <c r="AM1" s="44"/>
      <c r="AN1" s="44"/>
      <c r="AO1" s="44"/>
      <c r="AP1" s="44"/>
      <c r="AQ1" s="44"/>
      <c r="AR1" s="44"/>
      <c r="AS1" s="44"/>
      <c r="AT1" s="44"/>
      <c r="AU1" s="44"/>
      <c r="AV1" s="44"/>
    </row>
    <row r="2" spans="1:49" s="1" customFormat="1" x14ac:dyDescent="0.25">
      <c r="Z2" s="44"/>
      <c r="AA2" s="44"/>
      <c r="AB2" s="44"/>
      <c r="AC2" s="44"/>
      <c r="AD2" s="44"/>
      <c r="AE2" s="44"/>
      <c r="AF2" s="44"/>
      <c r="AG2" s="44"/>
      <c r="AH2" s="44"/>
      <c r="AI2" s="44"/>
      <c r="AJ2" s="44"/>
      <c r="AK2" s="44"/>
      <c r="AL2" s="44"/>
      <c r="AM2" s="44"/>
      <c r="AN2" s="44"/>
      <c r="AO2" s="44"/>
      <c r="AP2" s="44"/>
      <c r="AQ2" s="44"/>
      <c r="AR2" s="44"/>
      <c r="AS2" s="44"/>
      <c r="AT2" s="44"/>
      <c r="AU2" s="44"/>
      <c r="AV2" s="44"/>
    </row>
    <row r="3" spans="1:49" s="1" customFormat="1" x14ac:dyDescent="0.25">
      <c r="Z3" s="44"/>
      <c r="AA3" s="44"/>
      <c r="AB3" s="44"/>
      <c r="AC3" s="44"/>
      <c r="AD3" s="44"/>
      <c r="AE3" s="44"/>
      <c r="AF3" s="44"/>
      <c r="AG3" s="44"/>
      <c r="AH3" s="44"/>
      <c r="AI3" s="44"/>
      <c r="AJ3" s="44"/>
      <c r="AK3" s="44"/>
      <c r="AL3" s="44"/>
      <c r="AM3" s="44"/>
      <c r="AN3" s="44"/>
      <c r="AO3" s="44"/>
      <c r="AP3" s="44"/>
      <c r="AQ3" s="44"/>
      <c r="AR3" s="44"/>
      <c r="AS3" s="44"/>
      <c r="AT3" s="44"/>
      <c r="AU3" s="44"/>
      <c r="AV3" s="44"/>
    </row>
    <row r="4" spans="1:49" s="1" customFormat="1" x14ac:dyDescent="0.25">
      <c r="Z4" s="44"/>
      <c r="AA4" s="44"/>
      <c r="AB4" s="44"/>
      <c r="AC4" s="44"/>
      <c r="AD4" s="44"/>
      <c r="AE4" s="44"/>
      <c r="AF4" s="44"/>
      <c r="AG4" s="44"/>
      <c r="AH4" s="44"/>
      <c r="AI4" s="44"/>
      <c r="AJ4" s="44"/>
      <c r="AK4" s="44"/>
      <c r="AL4" s="44"/>
      <c r="AM4" s="44"/>
      <c r="AN4" s="44"/>
      <c r="AO4" s="44"/>
      <c r="AP4" s="44"/>
      <c r="AQ4" s="44"/>
      <c r="AR4" s="44"/>
      <c r="AS4" s="44"/>
      <c r="AT4" s="44"/>
      <c r="AU4" s="44"/>
      <c r="AV4" s="44"/>
    </row>
    <row r="5" spans="1:49" s="1" customFormat="1" x14ac:dyDescent="0.25">
      <c r="Z5" s="44"/>
      <c r="AA5" s="44"/>
      <c r="AB5" s="44"/>
      <c r="AC5" s="44"/>
      <c r="AD5" s="44"/>
      <c r="AE5" s="44"/>
      <c r="AF5" s="44"/>
      <c r="AG5" s="44"/>
      <c r="AH5" s="44"/>
      <c r="AI5" s="44"/>
      <c r="AJ5" s="44"/>
      <c r="AK5" s="44"/>
      <c r="AL5" s="44"/>
      <c r="AM5" s="44"/>
      <c r="AN5" s="44"/>
      <c r="AO5" s="44"/>
      <c r="AP5" s="44"/>
      <c r="AQ5" s="44"/>
      <c r="AR5" s="44"/>
      <c r="AS5" s="44"/>
      <c r="AT5" s="44"/>
      <c r="AU5" s="44"/>
      <c r="AV5" s="44"/>
    </row>
    <row r="6" spans="1:49" s="1" customFormat="1" x14ac:dyDescent="0.25">
      <c r="Z6" s="44"/>
      <c r="AA6" s="44"/>
      <c r="AB6" s="44"/>
      <c r="AC6" s="44"/>
      <c r="AD6" s="44"/>
      <c r="AE6" s="44"/>
      <c r="AF6" s="44"/>
      <c r="AG6" s="44"/>
      <c r="AH6" s="44"/>
      <c r="AI6" s="44"/>
      <c r="AJ6" s="44"/>
      <c r="AK6" s="44"/>
      <c r="AL6" s="44"/>
      <c r="AM6" s="44"/>
      <c r="AN6" s="44"/>
      <c r="AO6" s="44"/>
      <c r="AP6" s="44"/>
      <c r="AQ6" s="44"/>
      <c r="AR6" s="44"/>
      <c r="AS6" s="44"/>
      <c r="AT6" s="44"/>
      <c r="AU6" s="44"/>
      <c r="AV6" s="44"/>
    </row>
    <row r="7" spans="1:49" s="1" customFormat="1" x14ac:dyDescent="0.25">
      <c r="Z7" s="44"/>
      <c r="AA7" s="44"/>
      <c r="AB7" s="44"/>
      <c r="AC7" s="44"/>
      <c r="AD7" s="44"/>
      <c r="AE7" s="44"/>
      <c r="AF7" s="44"/>
      <c r="AG7" s="44"/>
      <c r="AH7" s="44"/>
      <c r="AI7" s="44"/>
      <c r="AJ7" s="44"/>
      <c r="AK7" s="44"/>
      <c r="AL7" s="44"/>
      <c r="AM7" s="44"/>
      <c r="AN7" s="44"/>
      <c r="AO7" s="44"/>
      <c r="AP7" s="44"/>
      <c r="AQ7" s="44"/>
      <c r="AR7" s="44"/>
      <c r="AS7" s="44"/>
      <c r="AT7" s="44"/>
      <c r="AU7" s="44"/>
      <c r="AV7" s="44"/>
    </row>
    <row r="8" spans="1:49" s="2" customFormat="1" ht="36.75" customHeight="1" x14ac:dyDescent="0.3">
      <c r="A8" s="81" t="s">
        <v>0</v>
      </c>
      <c r="B8" s="81"/>
      <c r="C8" s="81"/>
      <c r="D8" s="81"/>
      <c r="E8" s="81"/>
      <c r="F8" s="81"/>
      <c r="G8" s="81"/>
      <c r="H8" s="81"/>
      <c r="I8" s="81"/>
      <c r="J8" s="81"/>
      <c r="K8" s="81"/>
      <c r="L8" s="81"/>
      <c r="M8" s="81"/>
      <c r="N8" s="81"/>
      <c r="O8" s="81"/>
      <c r="P8" s="6"/>
      <c r="Q8" s="6"/>
      <c r="R8" s="6"/>
      <c r="Z8" s="18"/>
      <c r="AA8" s="18"/>
      <c r="AB8" s="18"/>
      <c r="AC8" s="18"/>
      <c r="AD8" s="18"/>
      <c r="AE8" s="18"/>
      <c r="AF8" s="18"/>
      <c r="AG8" s="18"/>
      <c r="AH8" s="18"/>
      <c r="AI8" s="18"/>
      <c r="AJ8" s="18"/>
      <c r="AK8" s="18"/>
      <c r="AL8" s="18"/>
      <c r="AM8" s="18"/>
      <c r="AN8" s="18"/>
      <c r="AO8" s="18"/>
      <c r="AP8" s="18"/>
      <c r="AQ8" s="18"/>
      <c r="AR8" s="18"/>
      <c r="AS8" s="18"/>
      <c r="AT8" s="18"/>
      <c r="AU8" s="18"/>
      <c r="AV8" s="18"/>
    </row>
    <row r="9" spans="1:49" s="2" customFormat="1" ht="13.5" customHeight="1" x14ac:dyDescent="0.3">
      <c r="A9" s="5"/>
      <c r="B9" s="5"/>
      <c r="C9"/>
      <c r="D9"/>
      <c r="E9"/>
      <c r="F9"/>
      <c r="G9"/>
      <c r="H9"/>
      <c r="I9"/>
      <c r="J9"/>
      <c r="K9"/>
      <c r="L9"/>
      <c r="M9"/>
      <c r="N9"/>
      <c r="O9"/>
      <c r="P9" s="1"/>
      <c r="Q9" s="1"/>
      <c r="R9" s="1"/>
      <c r="S9" s="1"/>
      <c r="T9" s="1"/>
      <c r="U9" s="1"/>
      <c r="V9" s="1"/>
      <c r="W9"/>
      <c r="X9"/>
      <c r="Y9"/>
      <c r="Z9" s="19"/>
      <c r="AA9" s="19"/>
      <c r="AB9" s="19"/>
      <c r="AC9" s="19"/>
      <c r="AD9" s="19"/>
      <c r="AE9" s="19"/>
      <c r="AF9" s="19"/>
      <c r="AG9" s="18"/>
      <c r="AH9" s="18"/>
      <c r="AI9" s="18"/>
      <c r="AJ9" s="18"/>
      <c r="AK9" s="18"/>
      <c r="AL9" s="18"/>
      <c r="AM9" s="18"/>
      <c r="AN9" s="18"/>
      <c r="AO9" s="18"/>
      <c r="AP9" s="18"/>
      <c r="AQ9" s="18"/>
      <c r="AR9" s="18"/>
      <c r="AS9" s="18"/>
      <c r="AT9" s="18"/>
      <c r="AU9" s="18"/>
      <c r="AV9" s="18"/>
    </row>
    <row r="10" spans="1:49" s="2" customFormat="1" ht="56.25" customHeight="1" x14ac:dyDescent="0.3">
      <c r="A10" s="5"/>
      <c r="B10" s="5"/>
      <c r="C10"/>
      <c r="D10" s="56" t="s">
        <v>69</v>
      </c>
      <c r="E10" s="56"/>
      <c r="F10" s="56"/>
      <c r="G10" s="56"/>
      <c r="H10" s="56"/>
      <c r="I10" s="56"/>
      <c r="J10" s="56"/>
      <c r="K10" s="56"/>
      <c r="L10" s="56"/>
      <c r="M10" s="56"/>
      <c r="N10" s="56"/>
      <c r="O10"/>
      <c r="P10" s="1"/>
      <c r="Q10" s="1"/>
      <c r="R10" s="1"/>
      <c r="S10" s="1"/>
      <c r="T10" s="1"/>
      <c r="U10" s="1"/>
      <c r="V10" s="1"/>
      <c r="W10"/>
      <c r="X10"/>
      <c r="Y10"/>
      <c r="Z10" s="19"/>
      <c r="AA10" s="19"/>
      <c r="AB10" s="19"/>
      <c r="AC10" s="19"/>
      <c r="AD10" s="19"/>
      <c r="AE10" s="19"/>
      <c r="AF10" s="19"/>
      <c r="AG10" s="18"/>
      <c r="AH10" s="18"/>
      <c r="AI10" s="18"/>
      <c r="AJ10" s="18"/>
      <c r="AK10" s="18"/>
      <c r="AL10" s="18"/>
      <c r="AM10" s="18"/>
      <c r="AN10" s="18"/>
      <c r="AO10" s="18"/>
      <c r="AP10" s="18"/>
      <c r="AQ10" s="18"/>
      <c r="AR10" s="18"/>
      <c r="AS10" s="18"/>
      <c r="AT10" s="18"/>
      <c r="AU10" s="18"/>
      <c r="AV10" s="18"/>
    </row>
    <row r="11" spans="1:49" s="2" customFormat="1" ht="39" customHeight="1" x14ac:dyDescent="0.3">
      <c r="A11" s="5"/>
      <c r="B11" s="5"/>
      <c r="C11"/>
      <c r="D11" s="56" t="s">
        <v>51</v>
      </c>
      <c r="E11" s="56"/>
      <c r="F11" s="56"/>
      <c r="G11" s="56"/>
      <c r="H11" s="56"/>
      <c r="I11" s="56"/>
      <c r="J11" s="56"/>
      <c r="K11" s="56"/>
      <c r="L11" s="56"/>
      <c r="M11" s="56"/>
      <c r="N11" s="56"/>
      <c r="O11"/>
      <c r="P11" s="1"/>
      <c r="Q11" s="1"/>
      <c r="R11" s="1"/>
      <c r="S11" s="1"/>
      <c r="T11" s="1"/>
      <c r="U11" s="1"/>
      <c r="V11" s="1"/>
      <c r="W11"/>
      <c r="X11"/>
      <c r="Y11"/>
      <c r="Z11" s="19"/>
      <c r="AA11" s="19"/>
      <c r="AB11" s="19"/>
      <c r="AC11" s="19"/>
      <c r="AD11" s="19"/>
      <c r="AE11" s="19"/>
      <c r="AF11" s="19"/>
      <c r="AG11" s="18"/>
      <c r="AH11" s="18"/>
      <c r="AI11" s="18"/>
      <c r="AJ11" s="18"/>
      <c r="AK11" s="18"/>
      <c r="AL11" s="18"/>
      <c r="AM11" s="18"/>
      <c r="AN11" s="18"/>
      <c r="AO11" s="18"/>
      <c r="AP11" s="18"/>
      <c r="AQ11" s="18"/>
      <c r="AR11" s="18"/>
      <c r="AS11" s="18"/>
      <c r="AT11" s="18"/>
      <c r="AU11" s="18"/>
      <c r="AV11" s="18"/>
    </row>
    <row r="12" spans="1:49" ht="10.5" customHeight="1" thickBot="1" x14ac:dyDescent="0.3">
      <c r="A12" s="1"/>
      <c r="B12" s="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row>
    <row r="13" spans="1:49" ht="35.25" customHeight="1" thickBot="1" x14ac:dyDescent="0.3">
      <c r="A13" s="1"/>
      <c r="B13" s="1"/>
      <c r="D13" s="86" t="s">
        <v>62</v>
      </c>
      <c r="E13" s="87"/>
      <c r="F13" s="87"/>
      <c r="G13" s="87"/>
      <c r="H13" s="87"/>
      <c r="I13" s="88"/>
      <c r="X13" s="21"/>
      <c r="Y13" s="21"/>
      <c r="Z13" s="21"/>
      <c r="AA13" s="21"/>
      <c r="AB13" s="21"/>
      <c r="AC13" s="21"/>
      <c r="AD13" s="21"/>
      <c r="AE13" s="21" t="s">
        <v>26</v>
      </c>
      <c r="AF13" s="21" t="s">
        <v>25</v>
      </c>
      <c r="AG13" s="21" t="s">
        <v>30</v>
      </c>
      <c r="AH13" s="21"/>
      <c r="AI13" s="21"/>
      <c r="AJ13" s="21" t="s">
        <v>32</v>
      </c>
      <c r="AK13" s="21"/>
      <c r="AL13" s="21"/>
      <c r="AN13" s="21"/>
      <c r="AO13" s="21"/>
      <c r="AP13" s="21"/>
      <c r="AQ13" s="21"/>
      <c r="AR13" s="21"/>
      <c r="AS13" s="21"/>
      <c r="AT13" s="21"/>
      <c r="AU13" s="21"/>
      <c r="AV13" s="21"/>
      <c r="AW13" s="21"/>
    </row>
    <row r="14" spans="1:49" ht="28.5" customHeight="1" thickBot="1" x14ac:dyDescent="0.3">
      <c r="A14" s="1"/>
      <c r="B14" s="1"/>
      <c r="D14" s="38" t="s">
        <v>1</v>
      </c>
      <c r="E14" s="75" t="s">
        <v>2</v>
      </c>
      <c r="F14" s="76"/>
      <c r="G14" s="76"/>
      <c r="H14" s="77"/>
      <c r="I14" s="38" t="s">
        <v>8</v>
      </c>
      <c r="W14" s="20"/>
      <c r="X14" s="21"/>
      <c r="Y14" s="21"/>
      <c r="Z14" s="21" t="s">
        <v>21</v>
      </c>
      <c r="AA14" s="21" t="s">
        <v>4</v>
      </c>
      <c r="AB14" s="21" t="s">
        <v>17</v>
      </c>
      <c r="AC14" s="21" t="s">
        <v>22</v>
      </c>
      <c r="AD14" s="21"/>
      <c r="AE14" s="21">
        <v>0</v>
      </c>
      <c r="AF14" s="21">
        <v>0</v>
      </c>
      <c r="AG14" s="21">
        <v>0</v>
      </c>
      <c r="AH14" s="21"/>
      <c r="AI14" s="21"/>
      <c r="AJ14" s="21"/>
      <c r="AK14" s="21"/>
      <c r="AL14" s="22"/>
      <c r="AM14" s="22"/>
      <c r="AN14" s="21"/>
      <c r="AO14" s="21"/>
      <c r="AP14" s="21"/>
      <c r="AQ14" s="21"/>
      <c r="AR14" s="21"/>
      <c r="AS14" s="21"/>
      <c r="AT14" s="21"/>
      <c r="AU14" s="21"/>
      <c r="AV14" s="21"/>
      <c r="AW14" s="21"/>
    </row>
    <row r="15" spans="1:49" ht="35.25" customHeight="1" thickBot="1" x14ac:dyDescent="0.3">
      <c r="A15" s="3"/>
      <c r="B15" s="3"/>
      <c r="D15" s="39" t="s">
        <v>3</v>
      </c>
      <c r="E15" s="57" t="s">
        <v>11</v>
      </c>
      <c r="F15" s="58"/>
      <c r="G15" s="58"/>
      <c r="H15" s="59"/>
      <c r="I15" s="13">
        <v>-50</v>
      </c>
      <c r="W15" s="20"/>
      <c r="X15" s="21"/>
      <c r="Y15" s="21"/>
      <c r="Z15" s="21">
        <v>0</v>
      </c>
      <c r="AA15" s="21">
        <v>0</v>
      </c>
      <c r="AB15" s="21">
        <v>0</v>
      </c>
      <c r="AC15" s="23">
        <f>I$15</f>
        <v>-50</v>
      </c>
      <c r="AD15" s="21"/>
      <c r="AE15" s="21">
        <f>IF(Z15&lt;=$I$20,Z15,AE14)</f>
        <v>0</v>
      </c>
      <c r="AF15" s="21">
        <f>IF(Z15&lt;$I$20,AC15,IF($I$20=Z15,AC15+$I$18,AF14))</f>
        <v>-50</v>
      </c>
      <c r="AG15" s="21">
        <f>IF(Z15&lt;=$I$20,ABS($I$15*(1+$I$19)^Z15),ABS(AG14))</f>
        <v>50</v>
      </c>
      <c r="AH15" s="21">
        <f t="shared" ref="AH15:AH46" si="0">AE15+($AR$29-AF15)*(AE16-AE15)/(AF16-AF15)</f>
        <v>8.200387215572853</v>
      </c>
      <c r="AI15" s="21"/>
      <c r="AJ15" s="21"/>
      <c r="AK15" s="21"/>
      <c r="AL15" s="22"/>
      <c r="AM15" s="21"/>
      <c r="AN15" s="21"/>
      <c r="AO15" s="21"/>
      <c r="AP15" s="21"/>
      <c r="AQ15" s="21"/>
      <c r="AR15" s="21"/>
      <c r="AS15" s="21"/>
      <c r="AT15" s="21"/>
      <c r="AU15" s="21"/>
      <c r="AV15" s="21"/>
      <c r="AW15" s="21"/>
    </row>
    <row r="16" spans="1:49" ht="35.25" customHeight="1" thickBot="1" x14ac:dyDescent="0.3">
      <c r="A16" s="1"/>
      <c r="B16" s="1"/>
      <c r="D16" s="39" t="s">
        <v>4</v>
      </c>
      <c r="E16" s="57" t="s">
        <v>10</v>
      </c>
      <c r="F16" s="58"/>
      <c r="G16" s="58"/>
      <c r="H16" s="59"/>
      <c r="I16" s="13">
        <v>15</v>
      </c>
      <c r="W16" s="20"/>
      <c r="X16" s="21"/>
      <c r="Y16" s="21"/>
      <c r="Z16" s="21">
        <v>1</v>
      </c>
      <c r="AA16" s="23">
        <f>$I$16</f>
        <v>15</v>
      </c>
      <c r="AB16" s="23">
        <f>$I$17*Z16</f>
        <v>0.5</v>
      </c>
      <c r="AC16" s="24">
        <f>AC15+AA16+AB16</f>
        <v>-34.5</v>
      </c>
      <c r="AD16" s="21"/>
      <c r="AE16" s="21">
        <f t="shared" ref="AE16:AE65" si="1">IF(Z16&lt;=$I$20,Z16,AE15)</f>
        <v>1</v>
      </c>
      <c r="AF16" s="21">
        <f t="shared" ref="AF16:AF65" si="2">IF(Z16&lt;$I$20,AC16,IF($I$20=Z16,AC16+$I$18,AF15))</f>
        <v>-34.5</v>
      </c>
      <c r="AG16" s="21">
        <f t="shared" ref="AG16:AG65" si="3">IF(Z16&lt;=$I$20,ABS($I$15*(1+$I$19)^Z16),ABS(AG15))</f>
        <v>53</v>
      </c>
      <c r="AH16" s="21">
        <f t="shared" si="0"/>
        <v>7.9753751150862016</v>
      </c>
      <c r="AI16" s="21"/>
      <c r="AJ16" s="21">
        <f t="shared" ref="AJ16:AJ47" si="4">IF((AG16-AF16)&gt;0,0,1)</f>
        <v>0</v>
      </c>
      <c r="AK16" s="22">
        <f>MATCH(1,AJ16:AJ65,0)</f>
        <v>8</v>
      </c>
      <c r="AL16" s="22"/>
      <c r="AM16" s="21"/>
      <c r="AN16" s="21"/>
      <c r="AO16" s="21"/>
      <c r="AP16" s="21"/>
      <c r="AQ16" s="21"/>
      <c r="AR16" s="21"/>
      <c r="AS16" s="21"/>
      <c r="AT16" s="21"/>
      <c r="AU16" s="21"/>
      <c r="AV16" s="21"/>
      <c r="AW16" s="21"/>
    </row>
    <row r="17" spans="1:49" ht="35.25" customHeight="1" thickBot="1" x14ac:dyDescent="0.3">
      <c r="A17" s="1"/>
      <c r="B17" s="1"/>
      <c r="D17" s="39" t="s">
        <v>17</v>
      </c>
      <c r="E17" s="57" t="s">
        <v>20</v>
      </c>
      <c r="F17" s="58"/>
      <c r="G17" s="58"/>
      <c r="H17" s="59"/>
      <c r="I17" s="13">
        <v>0.5</v>
      </c>
      <c r="W17" s="20"/>
      <c r="X17" s="21"/>
      <c r="Y17" s="21"/>
      <c r="Z17" s="21">
        <v>2</v>
      </c>
      <c r="AA17" s="23">
        <f t="shared" ref="AA17:AA80" si="5">$I$16</f>
        <v>15</v>
      </c>
      <c r="AB17" s="23">
        <f t="shared" ref="AB17:AB65" si="6">$I$17*Z17</f>
        <v>1</v>
      </c>
      <c r="AC17" s="24">
        <f t="shared" ref="AC17:AC29" si="7">AC16+AA17+AB17</f>
        <v>-18.5</v>
      </c>
      <c r="AD17" s="21"/>
      <c r="AE17" s="21">
        <f t="shared" si="1"/>
        <v>2</v>
      </c>
      <c r="AF17" s="21">
        <f t="shared" si="2"/>
        <v>-18.5</v>
      </c>
      <c r="AG17" s="21">
        <f t="shared" si="3"/>
        <v>56.180000000000007</v>
      </c>
      <c r="AH17" s="21">
        <f t="shared" si="0"/>
        <v>7.7943031419017714</v>
      </c>
      <c r="AI17" s="21"/>
      <c r="AJ17" s="21">
        <f t="shared" si="4"/>
        <v>0</v>
      </c>
      <c r="AK17" s="21"/>
      <c r="AL17" s="21"/>
      <c r="AM17" s="21"/>
      <c r="AN17" s="21"/>
      <c r="AO17" s="21"/>
      <c r="AP17" s="21"/>
      <c r="AQ17" s="21"/>
      <c r="AR17" s="21"/>
      <c r="AS17" s="21"/>
      <c r="AT17" s="21"/>
      <c r="AU17" s="21"/>
      <c r="AV17" s="21"/>
      <c r="AW17" s="21"/>
    </row>
    <row r="18" spans="1:49" ht="35.25" customHeight="1" thickBot="1" x14ac:dyDescent="0.3">
      <c r="A18" s="1"/>
      <c r="B18" s="1"/>
      <c r="D18" s="39" t="s">
        <v>5</v>
      </c>
      <c r="E18" s="57" t="s">
        <v>9</v>
      </c>
      <c r="F18" s="58"/>
      <c r="G18" s="58"/>
      <c r="H18" s="59"/>
      <c r="I18" s="13">
        <v>10</v>
      </c>
      <c r="W18" s="20"/>
      <c r="X18" s="21"/>
      <c r="Y18" s="21"/>
      <c r="Z18" s="21">
        <v>3</v>
      </c>
      <c r="AA18" s="23">
        <f t="shared" si="5"/>
        <v>15</v>
      </c>
      <c r="AB18" s="23">
        <f t="shared" si="6"/>
        <v>1.5</v>
      </c>
      <c r="AC18" s="24">
        <f t="shared" si="7"/>
        <v>-2</v>
      </c>
      <c r="AD18" s="21"/>
      <c r="AE18" s="21">
        <f t="shared" si="1"/>
        <v>3</v>
      </c>
      <c r="AF18" s="21">
        <f t="shared" si="2"/>
        <v>-2</v>
      </c>
      <c r="AG18" s="21">
        <f t="shared" si="3"/>
        <v>59.550800000000017</v>
      </c>
      <c r="AH18" s="21">
        <f t="shared" si="0"/>
        <v>7.6532942259634842</v>
      </c>
      <c r="AI18" s="21"/>
      <c r="AJ18" s="21">
        <f t="shared" si="4"/>
        <v>0</v>
      </c>
      <c r="AK18" s="21"/>
      <c r="AL18" s="21"/>
      <c r="AM18" s="21"/>
      <c r="AN18" s="21"/>
      <c r="AO18" s="21"/>
      <c r="AP18" s="25" t="s">
        <v>31</v>
      </c>
      <c r="AQ18" s="21"/>
      <c r="AR18" s="21"/>
      <c r="AS18" s="22"/>
      <c r="AT18" s="21"/>
      <c r="AU18" s="21"/>
      <c r="AV18" s="21"/>
      <c r="AW18" s="21"/>
    </row>
    <row r="19" spans="1:49" ht="35.25" customHeight="1" thickBot="1" x14ac:dyDescent="0.3">
      <c r="A19" s="1"/>
      <c r="B19" s="1"/>
      <c r="D19" s="39" t="s">
        <v>6</v>
      </c>
      <c r="E19" s="57" t="s">
        <v>68</v>
      </c>
      <c r="F19" s="58"/>
      <c r="G19" s="58"/>
      <c r="H19" s="59"/>
      <c r="I19" s="14">
        <v>0.06</v>
      </c>
      <c r="W19" s="20"/>
      <c r="X19" s="21"/>
      <c r="Y19" s="21"/>
      <c r="Z19" s="21">
        <v>4</v>
      </c>
      <c r="AA19" s="23">
        <f t="shared" si="5"/>
        <v>15</v>
      </c>
      <c r="AB19" s="23">
        <f t="shared" si="6"/>
        <v>2</v>
      </c>
      <c r="AC19" s="24">
        <f t="shared" si="7"/>
        <v>15</v>
      </c>
      <c r="AD19" s="21"/>
      <c r="AE19" s="21">
        <f t="shared" si="1"/>
        <v>4</v>
      </c>
      <c r="AF19" s="21">
        <f t="shared" si="2"/>
        <v>15</v>
      </c>
      <c r="AG19" s="21">
        <f t="shared" si="3"/>
        <v>63.123848000000017</v>
      </c>
      <c r="AH19" s="21">
        <f t="shared" si="0"/>
        <v>7.5489143909359555</v>
      </c>
      <c r="AI19" s="21"/>
      <c r="AJ19" s="21">
        <f t="shared" si="4"/>
        <v>0</v>
      </c>
      <c r="AK19" s="21"/>
      <c r="AL19" s="21"/>
      <c r="AM19" s="21"/>
      <c r="AN19" s="21"/>
      <c r="AO19" s="21"/>
      <c r="AP19" s="21"/>
      <c r="AQ19" s="21"/>
      <c r="AR19" s="21"/>
      <c r="AS19" s="22"/>
      <c r="AT19" s="21"/>
      <c r="AU19" s="21"/>
      <c r="AV19" s="21"/>
      <c r="AW19" s="21"/>
    </row>
    <row r="20" spans="1:49" ht="35.25" customHeight="1" thickBot="1" x14ac:dyDescent="0.3">
      <c r="A20" s="1"/>
      <c r="B20" s="1"/>
      <c r="D20" s="39" t="s">
        <v>7</v>
      </c>
      <c r="E20" s="57" t="s">
        <v>13</v>
      </c>
      <c r="F20" s="58"/>
      <c r="G20" s="58"/>
      <c r="H20" s="59"/>
      <c r="I20" s="15">
        <v>10</v>
      </c>
      <c r="W20" s="20"/>
      <c r="X20" s="21"/>
      <c r="Y20" s="21"/>
      <c r="Z20" s="21">
        <v>5</v>
      </c>
      <c r="AA20" s="23">
        <f t="shared" si="5"/>
        <v>15</v>
      </c>
      <c r="AB20" s="23">
        <f t="shared" si="6"/>
        <v>2.5</v>
      </c>
      <c r="AC20" s="24">
        <f t="shared" si="7"/>
        <v>32.5</v>
      </c>
      <c r="AD20" s="21"/>
      <c r="AE20" s="21">
        <f t="shared" si="1"/>
        <v>5</v>
      </c>
      <c r="AF20" s="21">
        <f t="shared" si="2"/>
        <v>32.5</v>
      </c>
      <c r="AG20" s="21">
        <f t="shared" si="3"/>
        <v>66.911278880000026</v>
      </c>
      <c r="AH20" s="21">
        <f t="shared" si="0"/>
        <v>7.4781112134099565</v>
      </c>
      <c r="AI20" s="21"/>
      <c r="AJ20" s="21">
        <f t="shared" si="4"/>
        <v>0</v>
      </c>
      <c r="AK20" s="21"/>
      <c r="AL20" s="21"/>
      <c r="AM20" s="21"/>
      <c r="AN20" s="21"/>
      <c r="AO20" s="21"/>
      <c r="AP20" s="21" t="s">
        <v>33</v>
      </c>
      <c r="AQ20" s="21" t="s">
        <v>33</v>
      </c>
      <c r="AR20" s="21"/>
      <c r="AS20" s="21"/>
      <c r="AT20" s="21" t="s">
        <v>34</v>
      </c>
      <c r="AU20" s="21" t="s">
        <v>34</v>
      </c>
      <c r="AV20" s="21"/>
      <c r="AW20" s="21"/>
    </row>
    <row r="21" spans="1:49" ht="13.5" customHeight="1" thickBot="1" x14ac:dyDescent="0.3">
      <c r="A21" s="1"/>
      <c r="B21" s="1"/>
      <c r="W21" s="20"/>
      <c r="X21" s="21"/>
      <c r="Y21" s="21"/>
      <c r="Z21" s="21">
        <v>6</v>
      </c>
      <c r="AA21" s="23">
        <f t="shared" si="5"/>
        <v>15</v>
      </c>
      <c r="AB21" s="23">
        <f t="shared" si="6"/>
        <v>3</v>
      </c>
      <c r="AC21" s="24">
        <f t="shared" si="7"/>
        <v>50.5</v>
      </c>
      <c r="AD21" s="21"/>
      <c r="AE21" s="21">
        <f t="shared" si="1"/>
        <v>6</v>
      </c>
      <c r="AF21" s="21">
        <f t="shared" si="2"/>
        <v>50.5</v>
      </c>
      <c r="AG21" s="21">
        <f t="shared" si="3"/>
        <v>70.925955612800024</v>
      </c>
      <c r="AH21" s="21">
        <f t="shared" si="0"/>
        <v>7.4381622616961742</v>
      </c>
      <c r="AI21" s="21"/>
      <c r="AJ21" s="21">
        <f t="shared" si="4"/>
        <v>0</v>
      </c>
      <c r="AK21" s="21"/>
      <c r="AL21" s="21"/>
      <c r="AM21" s="21"/>
      <c r="AN21" s="21"/>
      <c r="AO21" s="26" t="s">
        <v>28</v>
      </c>
      <c r="AP21" s="21">
        <f>INDEX(AF16:AF65,AK16-1)</f>
        <v>69</v>
      </c>
      <c r="AQ21" s="21">
        <f>INDEX(AF16:AF65,AK16)</f>
        <v>88</v>
      </c>
      <c r="AR21" s="21"/>
      <c r="AS21" s="26" t="s">
        <v>28</v>
      </c>
      <c r="AT21" s="21">
        <f>INDEX(AG16:AG65,AK16-1)</f>
        <v>75.181512949568045</v>
      </c>
      <c r="AU21" s="21">
        <f>INDEX(AG16:AG65,AK16)</f>
        <v>79.692403726542111</v>
      </c>
      <c r="AV21" s="21"/>
      <c r="AW21" s="21"/>
    </row>
    <row r="22" spans="1:49" ht="18.75" customHeight="1" thickBot="1" x14ac:dyDescent="0.3">
      <c r="A22" s="1"/>
      <c r="B22" s="1"/>
      <c r="J22" s="60" t="s">
        <v>45</v>
      </c>
      <c r="K22" s="60"/>
      <c r="L22" s="61" t="s">
        <v>46</v>
      </c>
      <c r="M22" s="61"/>
      <c r="N22" s="61"/>
      <c r="W22" s="20"/>
      <c r="X22" s="21"/>
      <c r="Y22" s="21"/>
      <c r="Z22" s="21">
        <v>7</v>
      </c>
      <c r="AA22" s="23">
        <f t="shared" si="5"/>
        <v>15</v>
      </c>
      <c r="AB22" s="23">
        <f t="shared" si="6"/>
        <v>3.5</v>
      </c>
      <c r="AC22" s="24">
        <f t="shared" si="7"/>
        <v>69</v>
      </c>
      <c r="AD22" s="21"/>
      <c r="AE22" s="21">
        <f t="shared" si="1"/>
        <v>7</v>
      </c>
      <c r="AF22" s="21">
        <f t="shared" si="2"/>
        <v>69</v>
      </c>
      <c r="AG22" s="21">
        <f t="shared" si="3"/>
        <v>75.181512949568045</v>
      </c>
      <c r="AH22" s="21">
        <f t="shared" si="0"/>
        <v>7.4266316758620645</v>
      </c>
      <c r="AI22" s="21"/>
      <c r="AJ22" s="21">
        <f t="shared" si="4"/>
        <v>0</v>
      </c>
      <c r="AK22" s="21"/>
      <c r="AL22" s="21"/>
      <c r="AM22" s="21"/>
      <c r="AN22" s="21"/>
      <c r="AO22" s="26" t="s">
        <v>27</v>
      </c>
      <c r="AP22" s="21">
        <f>AQ22-1</f>
        <v>7</v>
      </c>
      <c r="AQ22" s="21">
        <f>INDEX(AE16:AE65,AK16)</f>
        <v>8</v>
      </c>
      <c r="AR22" s="21"/>
      <c r="AS22" s="26" t="s">
        <v>27</v>
      </c>
      <c r="AT22" s="21">
        <f>ABS(AP22)</f>
        <v>7</v>
      </c>
      <c r="AU22" s="21">
        <f>ABS(AQ22)</f>
        <v>8</v>
      </c>
      <c r="AV22" s="21"/>
      <c r="AW22" s="21"/>
    </row>
    <row r="23" spans="1:49" ht="18" customHeight="1" thickBot="1" x14ac:dyDescent="0.3">
      <c r="A23" s="1"/>
      <c r="B23" s="1"/>
      <c r="J23" s="62">
        <f>I15+G40+G46+G35</f>
        <v>80.786414225901083</v>
      </c>
      <c r="K23" s="63"/>
      <c r="L23" s="64">
        <f>ABS(I15)</f>
        <v>50</v>
      </c>
      <c r="M23" s="65"/>
      <c r="N23" s="66"/>
      <c r="W23" s="20"/>
      <c r="X23" s="21"/>
      <c r="Y23" s="21"/>
      <c r="Z23" s="21">
        <v>8</v>
      </c>
      <c r="AA23" s="23">
        <f t="shared" si="5"/>
        <v>15</v>
      </c>
      <c r="AB23" s="23">
        <f t="shared" si="6"/>
        <v>4</v>
      </c>
      <c r="AC23" s="24">
        <f t="shared" si="7"/>
        <v>88</v>
      </c>
      <c r="AD23" s="21"/>
      <c r="AE23" s="21">
        <f t="shared" si="1"/>
        <v>8</v>
      </c>
      <c r="AF23" s="21">
        <f t="shared" si="2"/>
        <v>88</v>
      </c>
      <c r="AG23" s="21">
        <f t="shared" si="3"/>
        <v>79.692403726542111</v>
      </c>
      <c r="AH23" s="21">
        <f t="shared" si="0"/>
        <v>7.4413334277630376</v>
      </c>
      <c r="AI23" s="21"/>
      <c r="AJ23" s="21">
        <f t="shared" si="4"/>
        <v>1</v>
      </c>
      <c r="AK23" s="21"/>
      <c r="AL23" s="21"/>
      <c r="AM23" s="21"/>
      <c r="AN23" s="21"/>
      <c r="AO23" s="21"/>
      <c r="AP23" s="21" t="s">
        <v>37</v>
      </c>
      <c r="AQ23" s="21" t="s">
        <v>38</v>
      </c>
      <c r="AR23" s="21"/>
      <c r="AS23" s="22"/>
      <c r="AT23" s="21" t="s">
        <v>37</v>
      </c>
      <c r="AU23" s="21" t="s">
        <v>38</v>
      </c>
      <c r="AV23" s="21"/>
      <c r="AW23" s="21"/>
    </row>
    <row r="24" spans="1:49" ht="21.75" customHeight="1" thickBot="1" x14ac:dyDescent="0.3">
      <c r="A24" s="1"/>
      <c r="B24" s="1"/>
      <c r="J24" s="60" t="s">
        <v>47</v>
      </c>
      <c r="K24" s="60"/>
      <c r="L24" s="61" t="s">
        <v>48</v>
      </c>
      <c r="M24" s="61"/>
      <c r="N24" s="61"/>
      <c r="W24" s="20"/>
      <c r="X24" s="21"/>
      <c r="Y24" s="21"/>
      <c r="Z24" s="21">
        <v>9</v>
      </c>
      <c r="AA24" s="23">
        <f t="shared" si="5"/>
        <v>15</v>
      </c>
      <c r="AB24" s="23">
        <f t="shared" si="6"/>
        <v>4.5</v>
      </c>
      <c r="AC24" s="24">
        <f t="shared" si="7"/>
        <v>107.5</v>
      </c>
      <c r="AD24" s="21"/>
      <c r="AE24" s="21">
        <f t="shared" si="1"/>
        <v>9</v>
      </c>
      <c r="AF24" s="21">
        <f t="shared" si="2"/>
        <v>107.5</v>
      </c>
      <c r="AG24" s="21">
        <f t="shared" si="3"/>
        <v>84.473947950134644</v>
      </c>
      <c r="AH24" s="21">
        <f t="shared" si="0"/>
        <v>7.9868667280459746</v>
      </c>
      <c r="AI24" s="21"/>
      <c r="AJ24" s="21">
        <f t="shared" si="4"/>
        <v>1</v>
      </c>
      <c r="AK24" s="21"/>
      <c r="AL24" s="21"/>
      <c r="AM24" s="21"/>
      <c r="AN24" s="21"/>
      <c r="AO24" s="21"/>
      <c r="AP24" s="21"/>
      <c r="AQ24" s="21"/>
      <c r="AR24" s="21"/>
      <c r="AS24" s="21"/>
      <c r="AT24" s="21"/>
      <c r="AU24" s="21"/>
      <c r="AV24" s="21"/>
      <c r="AW24" s="21"/>
    </row>
    <row r="25" spans="1:49" ht="15.75" customHeight="1" thickBot="1" x14ac:dyDescent="0.3">
      <c r="A25" s="1"/>
      <c r="B25" s="1"/>
      <c r="J25" s="62">
        <f>MAX(AF14:AF95)</f>
        <v>137.5</v>
      </c>
      <c r="K25" s="63"/>
      <c r="L25" s="64">
        <f>MAX(AG15:AG95)</f>
        <v>89.542384827142726</v>
      </c>
      <c r="M25" s="65"/>
      <c r="N25" s="66"/>
      <c r="W25" s="20"/>
      <c r="X25" s="21"/>
      <c r="Y25" s="21"/>
      <c r="Z25" s="21">
        <v>10</v>
      </c>
      <c r="AA25" s="23">
        <f t="shared" si="5"/>
        <v>15</v>
      </c>
      <c r="AB25" s="23">
        <f t="shared" si="6"/>
        <v>5</v>
      </c>
      <c r="AC25" s="24">
        <f t="shared" si="7"/>
        <v>127.5</v>
      </c>
      <c r="AD25" s="21"/>
      <c r="AE25" s="21">
        <f t="shared" si="1"/>
        <v>10</v>
      </c>
      <c r="AF25" s="21">
        <f t="shared" si="2"/>
        <v>137.5</v>
      </c>
      <c r="AG25" s="21">
        <f t="shared" si="3"/>
        <v>89.542384827142726</v>
      </c>
      <c r="AH25" s="21" t="e">
        <f t="shared" si="0"/>
        <v>#DIV/0!</v>
      </c>
      <c r="AI25" s="21"/>
      <c r="AJ25" s="21">
        <f t="shared" si="4"/>
        <v>1</v>
      </c>
      <c r="AK25" s="21"/>
      <c r="AL25" s="22"/>
      <c r="AM25" s="21"/>
      <c r="AN25" s="21"/>
      <c r="AO25" s="21"/>
      <c r="AP25" s="21" t="s">
        <v>25</v>
      </c>
      <c r="AQ25" s="21"/>
      <c r="AR25" s="21"/>
      <c r="AS25" s="22"/>
      <c r="AT25" s="21" t="s">
        <v>34</v>
      </c>
      <c r="AU25" s="21"/>
      <c r="AV25" s="21"/>
      <c r="AW25" s="21"/>
    </row>
    <row r="26" spans="1:49" ht="23.25" customHeight="1" thickBot="1" x14ac:dyDescent="0.3">
      <c r="A26" s="1"/>
      <c r="B26" s="1"/>
      <c r="J26" s="75" t="s">
        <v>52</v>
      </c>
      <c r="K26" s="76"/>
      <c r="L26" s="76"/>
      <c r="M26" s="76"/>
      <c r="N26" s="77"/>
      <c r="W26" s="20"/>
      <c r="X26" s="21"/>
      <c r="Y26" s="21"/>
      <c r="Z26" s="21">
        <v>11</v>
      </c>
      <c r="AA26" s="23">
        <f t="shared" si="5"/>
        <v>15</v>
      </c>
      <c r="AB26" s="23">
        <f t="shared" si="6"/>
        <v>5.5</v>
      </c>
      <c r="AC26" s="24">
        <f t="shared" si="7"/>
        <v>148</v>
      </c>
      <c r="AD26" s="21"/>
      <c r="AE26" s="21">
        <f t="shared" si="1"/>
        <v>10</v>
      </c>
      <c r="AF26" s="21">
        <f t="shared" si="2"/>
        <v>137.5</v>
      </c>
      <c r="AG26" s="21">
        <f t="shared" si="3"/>
        <v>89.542384827142726</v>
      </c>
      <c r="AH26" s="21" t="e">
        <f t="shared" si="0"/>
        <v>#DIV/0!</v>
      </c>
      <c r="AI26" s="21"/>
      <c r="AJ26" s="21">
        <f t="shared" si="4"/>
        <v>1</v>
      </c>
      <c r="AK26" s="21"/>
      <c r="AL26" s="22"/>
      <c r="AM26" s="21"/>
      <c r="AN26" s="21"/>
      <c r="AO26" s="21" t="s">
        <v>29</v>
      </c>
      <c r="AP26" s="21">
        <f>SLOPE(AP21:AQ21,AP22:AQ22)</f>
        <v>19</v>
      </c>
      <c r="AQ26" s="21" t="s">
        <v>41</v>
      </c>
      <c r="AR26" s="21"/>
      <c r="AS26" s="21" t="s">
        <v>29</v>
      </c>
      <c r="AT26" s="21">
        <f>SLOPE(AT21:AU21,AT22:AU22)</f>
        <v>4.5108907769740654</v>
      </c>
      <c r="AU26" s="21" t="s">
        <v>43</v>
      </c>
      <c r="AV26" s="21"/>
      <c r="AW26" s="21"/>
    </row>
    <row r="27" spans="1:49" ht="19.5" customHeight="1" thickBot="1" x14ac:dyDescent="0.3">
      <c r="A27" s="1"/>
      <c r="B27" s="1"/>
      <c r="J27" s="78">
        <f>J25-L25</f>
        <v>47.957615172857274</v>
      </c>
      <c r="K27" s="79"/>
      <c r="L27" s="79"/>
      <c r="M27" s="79"/>
      <c r="N27" s="80"/>
      <c r="W27" s="20"/>
      <c r="X27" s="21"/>
      <c r="Y27" s="21"/>
      <c r="Z27" s="21">
        <v>12</v>
      </c>
      <c r="AA27" s="23">
        <f t="shared" si="5"/>
        <v>15</v>
      </c>
      <c r="AB27" s="23">
        <f t="shared" si="6"/>
        <v>6</v>
      </c>
      <c r="AC27" s="24">
        <f t="shared" si="7"/>
        <v>169</v>
      </c>
      <c r="AD27" s="21"/>
      <c r="AE27" s="21">
        <f t="shared" si="1"/>
        <v>10</v>
      </c>
      <c r="AF27" s="21">
        <f t="shared" si="2"/>
        <v>137.5</v>
      </c>
      <c r="AG27" s="21">
        <f t="shared" si="3"/>
        <v>89.542384827142726</v>
      </c>
      <c r="AH27" s="21" t="e">
        <f t="shared" si="0"/>
        <v>#DIV/0!</v>
      </c>
      <c r="AI27" s="21"/>
      <c r="AJ27" s="21">
        <f t="shared" si="4"/>
        <v>1</v>
      </c>
      <c r="AK27" s="21"/>
      <c r="AL27" s="22"/>
      <c r="AM27" s="21"/>
      <c r="AN27" s="21"/>
      <c r="AO27" s="21" t="s">
        <v>35</v>
      </c>
      <c r="AP27" s="21">
        <f>INTERCEPT(AP21:AQ21,AP22:AQ22)</f>
        <v>-64</v>
      </c>
      <c r="AQ27" s="21" t="s">
        <v>42</v>
      </c>
      <c r="AR27" s="21"/>
      <c r="AS27" s="21" t="s">
        <v>35</v>
      </c>
      <c r="AT27" s="21">
        <f>INTERCEPT(AT21:AU21,AT22:AU22)</f>
        <v>43.605277510749588</v>
      </c>
      <c r="AU27" s="21" t="s">
        <v>44</v>
      </c>
      <c r="AV27" s="21"/>
      <c r="AW27" s="21"/>
    </row>
    <row r="28" spans="1:49" ht="14.25" customHeight="1" x14ac:dyDescent="0.25">
      <c r="A28" s="1"/>
      <c r="B28" s="1"/>
      <c r="J28" s="30"/>
      <c r="W28" s="20"/>
      <c r="X28" s="21"/>
      <c r="Y28" s="21"/>
      <c r="Z28" s="21">
        <v>13</v>
      </c>
      <c r="AA28" s="23">
        <f t="shared" si="5"/>
        <v>15</v>
      </c>
      <c r="AB28" s="23">
        <f t="shared" si="6"/>
        <v>6.5</v>
      </c>
      <c r="AC28" s="24">
        <f t="shared" si="7"/>
        <v>190.5</v>
      </c>
      <c r="AD28" s="21"/>
      <c r="AE28" s="21">
        <f t="shared" si="1"/>
        <v>10</v>
      </c>
      <c r="AF28" s="21">
        <f t="shared" si="2"/>
        <v>137.5</v>
      </c>
      <c r="AG28" s="21">
        <f t="shared" si="3"/>
        <v>89.542384827142726</v>
      </c>
      <c r="AH28" s="21" t="e">
        <f t="shared" si="0"/>
        <v>#DIV/0!</v>
      </c>
      <c r="AI28" s="21"/>
      <c r="AJ28" s="21">
        <f t="shared" si="4"/>
        <v>1</v>
      </c>
      <c r="AK28" s="21"/>
      <c r="AL28" s="22"/>
      <c r="AM28" s="21"/>
      <c r="AN28" s="21"/>
      <c r="AO28" s="27"/>
      <c r="AP28" s="27"/>
      <c r="AQ28" s="27"/>
      <c r="AR28" s="27"/>
      <c r="AS28" s="27" t="s">
        <v>36</v>
      </c>
      <c r="AT28" s="27"/>
      <c r="AU28" s="21"/>
      <c r="AV28" s="21"/>
      <c r="AW28" s="21"/>
    </row>
    <row r="29" spans="1:49" ht="14.25" customHeight="1" x14ac:dyDescent="0.25">
      <c r="A29" s="1"/>
      <c r="B29" s="1"/>
      <c r="D29" s="56" t="s">
        <v>50</v>
      </c>
      <c r="E29" s="56"/>
      <c r="F29" s="56"/>
      <c r="G29" s="56"/>
      <c r="H29" s="56"/>
      <c r="I29" s="56"/>
      <c r="J29" s="56"/>
      <c r="W29" s="20"/>
      <c r="X29" s="21"/>
      <c r="Y29" s="21"/>
      <c r="Z29" s="21">
        <v>14</v>
      </c>
      <c r="AA29" s="23">
        <f t="shared" si="5"/>
        <v>15</v>
      </c>
      <c r="AB29" s="23">
        <f t="shared" si="6"/>
        <v>7</v>
      </c>
      <c r="AC29" s="24">
        <f t="shared" si="7"/>
        <v>212.5</v>
      </c>
      <c r="AD29" s="21"/>
      <c r="AE29" s="21">
        <f t="shared" si="1"/>
        <v>10</v>
      </c>
      <c r="AF29" s="21">
        <f t="shared" si="2"/>
        <v>137.5</v>
      </c>
      <c r="AG29" s="21">
        <f t="shared" si="3"/>
        <v>89.542384827142726</v>
      </c>
      <c r="AH29" s="21" t="e">
        <f t="shared" si="0"/>
        <v>#DIV/0!</v>
      </c>
      <c r="AI29" s="21"/>
      <c r="AJ29" s="21">
        <f t="shared" si="4"/>
        <v>1</v>
      </c>
      <c r="AK29" s="21"/>
      <c r="AL29" s="22"/>
      <c r="AM29" s="21"/>
      <c r="AN29" s="21"/>
      <c r="AO29" s="27"/>
      <c r="AP29" s="28" t="s">
        <v>40</v>
      </c>
      <c r="AQ29" s="27">
        <f>(AT27*AP26-AP27*AT26)/(AP26*AT26)</f>
        <v>13.035087719298311</v>
      </c>
      <c r="AR29" s="27">
        <f>(AP27*AT26-AT27*AP26)/(AT26-AP26)</f>
        <v>77.106001841379225</v>
      </c>
      <c r="AS29" s="27"/>
      <c r="AT29" s="27"/>
      <c r="AU29" s="21"/>
      <c r="AV29" s="21"/>
      <c r="AW29" s="21"/>
    </row>
    <row r="30" spans="1:49" ht="43.5" customHeight="1" x14ac:dyDescent="0.25">
      <c r="A30" s="1"/>
      <c r="B30" s="1"/>
      <c r="D30" s="56"/>
      <c r="E30" s="56"/>
      <c r="F30" s="56"/>
      <c r="G30" s="56"/>
      <c r="H30" s="56"/>
      <c r="I30" s="56"/>
      <c r="J30" s="56"/>
      <c r="K30" s="35"/>
      <c r="L30" s="35"/>
      <c r="M30" s="35"/>
      <c r="N30" s="35"/>
      <c r="W30" s="20"/>
      <c r="X30" s="21"/>
      <c r="Y30" s="21"/>
      <c r="Z30" s="21">
        <v>15</v>
      </c>
      <c r="AA30" s="23">
        <f t="shared" si="5"/>
        <v>15</v>
      </c>
      <c r="AB30" s="23">
        <f t="shared" si="6"/>
        <v>7.5</v>
      </c>
      <c r="AC30" s="24">
        <f t="shared" ref="AC30:AC65" si="8">AC29+AA30+AB30</f>
        <v>235</v>
      </c>
      <c r="AD30" s="21"/>
      <c r="AE30" s="21">
        <f t="shared" si="1"/>
        <v>10</v>
      </c>
      <c r="AF30" s="21">
        <f t="shared" si="2"/>
        <v>137.5</v>
      </c>
      <c r="AG30" s="21">
        <f t="shared" si="3"/>
        <v>89.542384827142726</v>
      </c>
      <c r="AH30" s="21" t="e">
        <f t="shared" si="0"/>
        <v>#DIV/0!</v>
      </c>
      <c r="AI30" s="21"/>
      <c r="AJ30" s="21">
        <f t="shared" si="4"/>
        <v>1</v>
      </c>
      <c r="AK30" s="21"/>
      <c r="AL30" s="22"/>
      <c r="AM30" s="21"/>
      <c r="AN30" s="21"/>
      <c r="AO30" s="27"/>
      <c r="AP30" s="28" t="s">
        <v>39</v>
      </c>
      <c r="AQ30" s="27"/>
      <c r="AR30" s="27"/>
      <c r="AS30" s="27"/>
      <c r="AT30" s="27"/>
      <c r="AU30" s="21"/>
      <c r="AV30" s="21"/>
      <c r="AW30" s="21"/>
    </row>
    <row r="31" spans="1:49" ht="13.5" customHeight="1" thickBot="1" x14ac:dyDescent="0.3">
      <c r="A31" s="1"/>
      <c r="B31" s="1"/>
      <c r="W31" s="20"/>
      <c r="X31" s="21"/>
      <c r="Y31" s="21"/>
      <c r="Z31" s="21">
        <v>16</v>
      </c>
      <c r="AA31" s="23">
        <f t="shared" si="5"/>
        <v>15</v>
      </c>
      <c r="AB31" s="23">
        <f t="shared" si="6"/>
        <v>8</v>
      </c>
      <c r="AC31" s="24">
        <f t="shared" si="8"/>
        <v>258</v>
      </c>
      <c r="AD31" s="21"/>
      <c r="AE31" s="21">
        <f t="shared" si="1"/>
        <v>10</v>
      </c>
      <c r="AF31" s="21">
        <f t="shared" si="2"/>
        <v>137.5</v>
      </c>
      <c r="AG31" s="21">
        <f t="shared" si="3"/>
        <v>89.542384827142726</v>
      </c>
      <c r="AH31" s="21" t="e">
        <f t="shared" si="0"/>
        <v>#DIV/0!</v>
      </c>
      <c r="AI31" s="21"/>
      <c r="AJ31" s="21">
        <f t="shared" si="4"/>
        <v>1</v>
      </c>
      <c r="AK31" s="21"/>
      <c r="AL31" s="22"/>
      <c r="AM31" s="21"/>
      <c r="AN31" s="21"/>
      <c r="AO31" s="27"/>
      <c r="AP31" s="28"/>
      <c r="AQ31" s="27"/>
      <c r="AR31" s="27"/>
      <c r="AS31" s="27"/>
      <c r="AT31" s="27"/>
      <c r="AU31" s="21"/>
      <c r="AV31" s="21"/>
      <c r="AW31" s="21"/>
    </row>
    <row r="32" spans="1:49" ht="48.75" customHeight="1" thickBot="1" x14ac:dyDescent="0.3">
      <c r="A32" s="1"/>
      <c r="B32" s="1"/>
      <c r="D32" s="72" t="s">
        <v>23</v>
      </c>
      <c r="E32" s="73"/>
      <c r="F32" s="73"/>
      <c r="G32" s="73"/>
      <c r="H32" s="74"/>
      <c r="W32" s="20"/>
      <c r="X32" s="21"/>
      <c r="Y32" s="21"/>
      <c r="Z32" s="21">
        <v>17</v>
      </c>
      <c r="AA32" s="23">
        <f t="shared" si="5"/>
        <v>15</v>
      </c>
      <c r="AB32" s="23">
        <f t="shared" si="6"/>
        <v>8.5</v>
      </c>
      <c r="AC32" s="24">
        <f t="shared" si="8"/>
        <v>281.5</v>
      </c>
      <c r="AD32" s="21"/>
      <c r="AE32" s="21">
        <f t="shared" si="1"/>
        <v>10</v>
      </c>
      <c r="AF32" s="21">
        <f t="shared" si="2"/>
        <v>137.5</v>
      </c>
      <c r="AG32" s="21">
        <f t="shared" si="3"/>
        <v>89.542384827142726</v>
      </c>
      <c r="AH32" s="21" t="e">
        <f t="shared" si="0"/>
        <v>#DIV/0!</v>
      </c>
      <c r="AI32" s="21"/>
      <c r="AJ32" s="21">
        <f t="shared" si="4"/>
        <v>1</v>
      </c>
      <c r="AK32" s="21"/>
      <c r="AL32" s="22"/>
      <c r="AM32" s="21"/>
      <c r="AN32" s="21"/>
      <c r="AO32" s="27"/>
      <c r="AP32" s="27"/>
      <c r="AQ32" s="29"/>
      <c r="AR32" s="27"/>
      <c r="AS32" s="27"/>
      <c r="AT32" s="27"/>
      <c r="AU32" s="21"/>
      <c r="AV32" s="21"/>
      <c r="AW32" s="21"/>
    </row>
    <row r="33" spans="1:49" ht="50.25" customHeight="1" thickBot="1" x14ac:dyDescent="0.3">
      <c r="A33" s="1"/>
      <c r="B33" s="1"/>
      <c r="D33" s="12"/>
      <c r="E33" s="12" t="s">
        <v>18</v>
      </c>
      <c r="F33" s="12" t="s">
        <v>19</v>
      </c>
      <c r="G33" s="84" t="s">
        <v>55</v>
      </c>
      <c r="H33" s="85"/>
      <c r="W33" s="20"/>
      <c r="X33" s="21"/>
      <c r="Y33" s="21"/>
      <c r="Z33" s="21">
        <v>18</v>
      </c>
      <c r="AA33" s="23">
        <f t="shared" si="5"/>
        <v>15</v>
      </c>
      <c r="AB33" s="23">
        <f t="shared" si="6"/>
        <v>9</v>
      </c>
      <c r="AC33" s="24">
        <f t="shared" si="8"/>
        <v>305.5</v>
      </c>
      <c r="AD33" s="21"/>
      <c r="AE33" s="21">
        <f t="shared" si="1"/>
        <v>10</v>
      </c>
      <c r="AF33" s="21">
        <f t="shared" si="2"/>
        <v>137.5</v>
      </c>
      <c r="AG33" s="21">
        <f t="shared" si="3"/>
        <v>89.542384827142726</v>
      </c>
      <c r="AH33" s="21" t="e">
        <f t="shared" si="0"/>
        <v>#DIV/0!</v>
      </c>
      <c r="AI33" s="21"/>
      <c r="AJ33" s="21">
        <f t="shared" si="4"/>
        <v>1</v>
      </c>
      <c r="AK33" s="21"/>
      <c r="AL33" s="22"/>
      <c r="AM33" s="21"/>
      <c r="AN33" s="21"/>
      <c r="AO33" s="27"/>
      <c r="AP33" s="27"/>
      <c r="AQ33" s="27"/>
      <c r="AR33" s="27"/>
      <c r="AS33" s="27"/>
      <c r="AT33" s="27"/>
      <c r="AU33" s="21"/>
      <c r="AV33" s="21"/>
      <c r="AW33" s="21"/>
    </row>
    <row r="34" spans="1:49" ht="21" customHeight="1" thickBot="1" x14ac:dyDescent="0.3">
      <c r="A34" s="1"/>
      <c r="B34" s="1"/>
      <c r="D34" s="89" t="s">
        <v>14</v>
      </c>
      <c r="E34" s="7" t="s">
        <v>3</v>
      </c>
      <c r="F34" s="7" t="s">
        <v>5</v>
      </c>
      <c r="G34" s="8">
        <f>I15*(1+I19)^I20</f>
        <v>-89.542384827142726</v>
      </c>
      <c r="H34" s="9"/>
      <c r="I34" s="4"/>
      <c r="J34" s="16"/>
      <c r="K34" s="16"/>
      <c r="L34" s="16"/>
      <c r="M34" s="16"/>
      <c r="N34" s="4"/>
      <c r="W34" s="20"/>
      <c r="X34" s="21"/>
      <c r="Y34" s="21"/>
      <c r="Z34" s="21">
        <v>19</v>
      </c>
      <c r="AA34" s="23">
        <f t="shared" si="5"/>
        <v>15</v>
      </c>
      <c r="AB34" s="23">
        <f t="shared" si="6"/>
        <v>9.5</v>
      </c>
      <c r="AC34" s="24">
        <f t="shared" si="8"/>
        <v>330</v>
      </c>
      <c r="AD34" s="21"/>
      <c r="AE34" s="21">
        <f t="shared" si="1"/>
        <v>10</v>
      </c>
      <c r="AF34" s="21">
        <f t="shared" si="2"/>
        <v>137.5</v>
      </c>
      <c r="AG34" s="21">
        <f t="shared" si="3"/>
        <v>89.542384827142726</v>
      </c>
      <c r="AH34" s="21" t="e">
        <f t="shared" si="0"/>
        <v>#DIV/0!</v>
      </c>
      <c r="AI34" s="21"/>
      <c r="AJ34" s="21">
        <f t="shared" si="4"/>
        <v>1</v>
      </c>
      <c r="AK34" s="21"/>
      <c r="AL34" s="22"/>
      <c r="AM34" s="21"/>
      <c r="AN34" s="21"/>
      <c r="AO34" s="21"/>
      <c r="AP34" s="21"/>
      <c r="AQ34" s="21"/>
      <c r="AR34" s="21"/>
      <c r="AS34" s="21"/>
      <c r="AT34" s="21"/>
      <c r="AU34" s="21"/>
      <c r="AV34" s="21"/>
      <c r="AW34" s="21"/>
    </row>
    <row r="35" spans="1:49" ht="21" customHeight="1" thickBot="1" x14ac:dyDescent="0.3">
      <c r="A35" s="1"/>
      <c r="B35" s="1"/>
      <c r="D35" s="89"/>
      <c r="E35" s="7" t="s">
        <v>5</v>
      </c>
      <c r="F35" s="7" t="s">
        <v>3</v>
      </c>
      <c r="G35" s="10">
        <f>I18/((1+I19)^I20)</f>
        <v>5.5839477691511785</v>
      </c>
      <c r="H35" s="11"/>
      <c r="I35" s="4"/>
      <c r="J35" s="4"/>
      <c r="K35" s="4"/>
      <c r="L35" s="17"/>
      <c r="M35" s="4"/>
      <c r="N35" s="4"/>
      <c r="W35" s="20"/>
      <c r="X35" s="21"/>
      <c r="Y35" s="21"/>
      <c r="Z35" s="21">
        <v>20</v>
      </c>
      <c r="AA35" s="23">
        <f t="shared" si="5"/>
        <v>15</v>
      </c>
      <c r="AB35" s="23">
        <f t="shared" si="6"/>
        <v>10</v>
      </c>
      <c r="AC35" s="24">
        <f t="shared" si="8"/>
        <v>355</v>
      </c>
      <c r="AD35" s="21"/>
      <c r="AE35" s="21">
        <f t="shared" si="1"/>
        <v>10</v>
      </c>
      <c r="AF35" s="21">
        <f t="shared" si="2"/>
        <v>137.5</v>
      </c>
      <c r="AG35" s="21">
        <f t="shared" si="3"/>
        <v>89.542384827142726</v>
      </c>
      <c r="AH35" s="21" t="e">
        <f t="shared" si="0"/>
        <v>#DIV/0!</v>
      </c>
      <c r="AI35" s="21"/>
      <c r="AJ35" s="21">
        <f t="shared" si="4"/>
        <v>1</v>
      </c>
      <c r="AK35" s="21"/>
      <c r="AL35" s="22"/>
      <c r="AM35" s="21"/>
      <c r="AN35" s="21"/>
      <c r="AO35" s="21"/>
      <c r="AP35" s="21"/>
      <c r="AQ35" s="21">
        <f>INDEX(AH17:AH66,AK16-1)</f>
        <v>7.4413334277630376</v>
      </c>
      <c r="AR35" s="21">
        <f>AQ35</f>
        <v>7.4413334277630376</v>
      </c>
      <c r="AS35" s="21" t="s">
        <v>27</v>
      </c>
      <c r="AT35" s="21"/>
      <c r="AU35" s="21"/>
      <c r="AV35" s="21"/>
      <c r="AW35" s="21"/>
    </row>
    <row r="36" spans="1:49" ht="21" customHeight="1" thickTop="1" thickBot="1" x14ac:dyDescent="0.3">
      <c r="A36" s="1"/>
      <c r="B36" s="1"/>
      <c r="D36" s="71" t="s">
        <v>15</v>
      </c>
      <c r="E36" s="49" t="s">
        <v>4</v>
      </c>
      <c r="F36" s="49" t="s">
        <v>5</v>
      </c>
      <c r="G36" s="50">
        <f>I16*(((1+I19)^I20-1)/I19)</f>
        <v>197.71192413571364</v>
      </c>
      <c r="H36" s="54"/>
      <c r="L36" s="45"/>
      <c r="W36" s="20"/>
      <c r="X36" s="21"/>
      <c r="Y36" s="21"/>
      <c r="Z36" s="21">
        <v>21</v>
      </c>
      <c r="AA36" s="23">
        <f t="shared" si="5"/>
        <v>15</v>
      </c>
      <c r="AB36" s="23">
        <f t="shared" si="6"/>
        <v>10.5</v>
      </c>
      <c r="AC36" s="24">
        <f t="shared" si="8"/>
        <v>380.5</v>
      </c>
      <c r="AD36" s="21"/>
      <c r="AE36" s="21">
        <f t="shared" si="1"/>
        <v>10</v>
      </c>
      <c r="AF36" s="21">
        <f t="shared" si="2"/>
        <v>137.5</v>
      </c>
      <c r="AG36" s="21">
        <f t="shared" si="3"/>
        <v>89.542384827142726</v>
      </c>
      <c r="AH36" s="21" t="e">
        <f t="shared" si="0"/>
        <v>#DIV/0!</v>
      </c>
      <c r="AI36" s="21"/>
      <c r="AJ36" s="21">
        <f t="shared" si="4"/>
        <v>1</v>
      </c>
      <c r="AK36" s="21"/>
      <c r="AL36" s="22"/>
      <c r="AM36" s="21"/>
      <c r="AN36" s="21"/>
      <c r="AO36" s="21"/>
      <c r="AP36" s="21"/>
      <c r="AQ36" s="21">
        <v>0</v>
      </c>
      <c r="AR36" s="21">
        <f>AR29</f>
        <v>77.106001841379225</v>
      </c>
      <c r="AS36" s="21" t="s">
        <v>28</v>
      </c>
      <c r="AT36" s="21"/>
      <c r="AU36" s="21"/>
      <c r="AV36" s="21"/>
      <c r="AW36" s="21"/>
    </row>
    <row r="37" spans="1:49" ht="21" customHeight="1" thickBot="1" x14ac:dyDescent="0.3">
      <c r="A37" s="1"/>
      <c r="B37" s="1"/>
      <c r="D37" s="71"/>
      <c r="E37" s="49"/>
      <c r="F37" s="49"/>
      <c r="G37" s="50"/>
      <c r="H37" s="55"/>
      <c r="L37" s="45"/>
      <c r="W37" s="20"/>
      <c r="X37" s="21"/>
      <c r="Y37" s="21"/>
      <c r="Z37" s="21">
        <v>22</v>
      </c>
      <c r="AA37" s="23">
        <f t="shared" si="5"/>
        <v>15</v>
      </c>
      <c r="AB37" s="23">
        <f t="shared" si="6"/>
        <v>11</v>
      </c>
      <c r="AC37" s="24">
        <f t="shared" si="8"/>
        <v>406.5</v>
      </c>
      <c r="AD37" s="21"/>
      <c r="AE37" s="21">
        <f t="shared" si="1"/>
        <v>10</v>
      </c>
      <c r="AF37" s="21">
        <f t="shared" si="2"/>
        <v>137.5</v>
      </c>
      <c r="AG37" s="21">
        <f t="shared" si="3"/>
        <v>89.542384827142726</v>
      </c>
      <c r="AH37" s="21" t="e">
        <f t="shared" si="0"/>
        <v>#DIV/0!</v>
      </c>
      <c r="AI37" s="21"/>
      <c r="AJ37" s="21">
        <f t="shared" si="4"/>
        <v>1</v>
      </c>
      <c r="AK37" s="21"/>
      <c r="AL37" s="22"/>
      <c r="AM37" s="21"/>
      <c r="AN37" s="21"/>
      <c r="AO37" s="21"/>
      <c r="AP37" s="21"/>
      <c r="AQ37" s="21"/>
      <c r="AR37" s="21"/>
      <c r="AS37" s="21"/>
      <c r="AT37" s="21"/>
      <c r="AU37" s="21"/>
      <c r="AV37" s="21"/>
      <c r="AW37" s="21"/>
    </row>
    <row r="38" spans="1:49" ht="21" customHeight="1" thickBot="1" x14ac:dyDescent="0.3">
      <c r="A38" s="1"/>
      <c r="B38" s="1"/>
      <c r="D38" s="71"/>
      <c r="E38" s="49" t="s">
        <v>5</v>
      </c>
      <c r="F38" s="49" t="s">
        <v>4</v>
      </c>
      <c r="G38" s="50">
        <f>I18*(I19/((1+I19)^I20-1))</f>
        <v>0.75867958220383724</v>
      </c>
      <c r="H38" s="82"/>
      <c r="I38" s="48"/>
      <c r="J38" s="47"/>
      <c r="K38" s="46"/>
      <c r="L38" s="45"/>
      <c r="W38" s="20"/>
      <c r="X38" s="21"/>
      <c r="Y38" s="21"/>
      <c r="Z38" s="21">
        <v>23</v>
      </c>
      <c r="AA38" s="23">
        <f t="shared" si="5"/>
        <v>15</v>
      </c>
      <c r="AB38" s="23">
        <f t="shared" si="6"/>
        <v>11.5</v>
      </c>
      <c r="AC38" s="24">
        <f t="shared" si="8"/>
        <v>433</v>
      </c>
      <c r="AD38" s="21"/>
      <c r="AE38" s="21">
        <f t="shared" si="1"/>
        <v>10</v>
      </c>
      <c r="AF38" s="21">
        <f t="shared" si="2"/>
        <v>137.5</v>
      </c>
      <c r="AG38" s="21">
        <f t="shared" si="3"/>
        <v>89.542384827142726</v>
      </c>
      <c r="AH38" s="21" t="e">
        <f t="shared" si="0"/>
        <v>#DIV/0!</v>
      </c>
      <c r="AI38" s="21"/>
      <c r="AJ38" s="21">
        <f t="shared" si="4"/>
        <v>1</v>
      </c>
      <c r="AK38" s="21"/>
      <c r="AL38" s="22"/>
      <c r="AM38" s="21"/>
      <c r="AN38" s="21"/>
      <c r="AO38" s="21"/>
      <c r="AP38" s="21"/>
      <c r="AQ38" s="21"/>
      <c r="AR38" s="21"/>
      <c r="AS38" s="21"/>
      <c r="AT38" s="21"/>
      <c r="AU38" s="21"/>
      <c r="AV38" s="21"/>
      <c r="AW38" s="21"/>
    </row>
    <row r="39" spans="1:49" ht="21.75" customHeight="1" thickBot="1" x14ac:dyDescent="0.3">
      <c r="A39" s="1"/>
      <c r="B39" s="1"/>
      <c r="D39" s="71"/>
      <c r="E39" s="49"/>
      <c r="F39" s="49"/>
      <c r="G39" s="50"/>
      <c r="H39" s="83"/>
      <c r="I39" s="48"/>
      <c r="J39" s="47"/>
      <c r="K39" s="46"/>
      <c r="L39" s="45"/>
      <c r="W39" s="20"/>
      <c r="X39" s="21"/>
      <c r="Y39" s="21"/>
      <c r="Z39" s="21">
        <v>24</v>
      </c>
      <c r="AA39" s="23">
        <f t="shared" si="5"/>
        <v>15</v>
      </c>
      <c r="AB39" s="23">
        <f t="shared" si="6"/>
        <v>12</v>
      </c>
      <c r="AC39" s="24">
        <f t="shared" si="8"/>
        <v>460</v>
      </c>
      <c r="AD39" s="21"/>
      <c r="AE39" s="21">
        <f t="shared" si="1"/>
        <v>10</v>
      </c>
      <c r="AF39" s="21">
        <f t="shared" si="2"/>
        <v>137.5</v>
      </c>
      <c r="AG39" s="21">
        <f t="shared" si="3"/>
        <v>89.542384827142726</v>
      </c>
      <c r="AH39" s="21" t="e">
        <f t="shared" si="0"/>
        <v>#DIV/0!</v>
      </c>
      <c r="AI39" s="21"/>
      <c r="AJ39" s="21">
        <f t="shared" si="4"/>
        <v>1</v>
      </c>
      <c r="AK39" s="21"/>
      <c r="AL39" s="22"/>
      <c r="AM39" s="21"/>
      <c r="AN39" s="21"/>
      <c r="AO39" s="21"/>
      <c r="AP39" s="21"/>
      <c r="AQ39" s="21"/>
      <c r="AR39" s="21"/>
      <c r="AS39" s="21"/>
      <c r="AT39" s="21"/>
      <c r="AU39" s="21"/>
      <c r="AV39" s="21"/>
      <c r="AW39" s="21"/>
    </row>
    <row r="40" spans="1:49" ht="15.75" thickBot="1" x14ac:dyDescent="0.3">
      <c r="A40" s="1"/>
      <c r="B40" s="1"/>
      <c r="D40" s="71"/>
      <c r="E40" s="49" t="s">
        <v>4</v>
      </c>
      <c r="F40" s="49" t="s">
        <v>3</v>
      </c>
      <c r="G40" s="50">
        <f>I16*((1+I19)^I20-1)/(I19*(1+I19)^I20)</f>
        <v>110.40130577122054</v>
      </c>
      <c r="H40" s="69"/>
      <c r="I40" s="48"/>
      <c r="J40" s="47"/>
      <c r="K40" s="46"/>
      <c r="L40" s="45"/>
      <c r="W40" s="20"/>
      <c r="X40" s="21"/>
      <c r="Y40" s="21"/>
      <c r="Z40" s="21">
        <v>25</v>
      </c>
      <c r="AA40" s="23">
        <f t="shared" si="5"/>
        <v>15</v>
      </c>
      <c r="AB40" s="23">
        <f t="shared" si="6"/>
        <v>12.5</v>
      </c>
      <c r="AC40" s="24">
        <f t="shared" si="8"/>
        <v>487.5</v>
      </c>
      <c r="AD40" s="21"/>
      <c r="AE40" s="21">
        <f t="shared" si="1"/>
        <v>10</v>
      </c>
      <c r="AF40" s="21">
        <f t="shared" si="2"/>
        <v>137.5</v>
      </c>
      <c r="AG40" s="21">
        <f t="shared" si="3"/>
        <v>89.542384827142726</v>
      </c>
      <c r="AH40" s="21" t="e">
        <f t="shared" si="0"/>
        <v>#DIV/0!</v>
      </c>
      <c r="AI40" s="21"/>
      <c r="AJ40" s="21">
        <f t="shared" si="4"/>
        <v>1</v>
      </c>
      <c r="AK40" s="21"/>
      <c r="AL40" s="22"/>
      <c r="AM40" s="21"/>
      <c r="AN40" s="21"/>
      <c r="AO40" s="21"/>
      <c r="AP40" s="21"/>
      <c r="AQ40" s="21"/>
      <c r="AR40" s="21"/>
      <c r="AS40" s="21"/>
      <c r="AT40" s="21"/>
      <c r="AU40" s="21"/>
      <c r="AV40" s="21"/>
      <c r="AW40" s="21"/>
    </row>
    <row r="41" spans="1:49" ht="24" customHeight="1" thickBot="1" x14ac:dyDescent="0.3">
      <c r="A41" s="1"/>
      <c r="B41" s="1"/>
      <c r="D41" s="71"/>
      <c r="E41" s="49"/>
      <c r="F41" s="49"/>
      <c r="G41" s="50"/>
      <c r="H41" s="55"/>
      <c r="I41" s="48"/>
      <c r="J41" s="47"/>
      <c r="K41" s="46"/>
      <c r="L41" s="45"/>
      <c r="W41" s="20"/>
      <c r="X41" s="21"/>
      <c r="Y41" s="21"/>
      <c r="Z41" s="21">
        <v>26</v>
      </c>
      <c r="AA41" s="23">
        <f t="shared" si="5"/>
        <v>15</v>
      </c>
      <c r="AB41" s="23">
        <f t="shared" si="6"/>
        <v>13</v>
      </c>
      <c r="AC41" s="24">
        <f t="shared" si="8"/>
        <v>515.5</v>
      </c>
      <c r="AD41" s="21"/>
      <c r="AE41" s="21">
        <f t="shared" si="1"/>
        <v>10</v>
      </c>
      <c r="AF41" s="21">
        <f t="shared" si="2"/>
        <v>137.5</v>
      </c>
      <c r="AG41" s="21">
        <f t="shared" si="3"/>
        <v>89.542384827142726</v>
      </c>
      <c r="AH41" s="21" t="e">
        <f t="shared" si="0"/>
        <v>#DIV/0!</v>
      </c>
      <c r="AI41" s="21"/>
      <c r="AJ41" s="21">
        <f t="shared" si="4"/>
        <v>1</v>
      </c>
      <c r="AK41" s="21"/>
      <c r="AL41" s="22"/>
      <c r="AM41" s="21"/>
      <c r="AN41" s="21"/>
      <c r="AO41" s="21"/>
      <c r="AP41" s="21"/>
      <c r="AQ41" s="21"/>
      <c r="AR41" s="21"/>
      <c r="AS41" s="21"/>
      <c r="AT41" s="21"/>
      <c r="AU41" s="21"/>
      <c r="AV41" s="21"/>
      <c r="AW41" s="21"/>
    </row>
    <row r="42" spans="1:49" ht="16.5" customHeight="1" thickBot="1" x14ac:dyDescent="0.3">
      <c r="A42" s="1"/>
      <c r="B42" s="1"/>
      <c r="D42" s="71"/>
      <c r="E42" s="49" t="s">
        <v>3</v>
      </c>
      <c r="F42" s="49" t="s">
        <v>4</v>
      </c>
      <c r="G42" s="50">
        <f>I15*((I19*(1+I19)^I20)/((1+I19)^I20-1))</f>
        <v>-6.793397911019186</v>
      </c>
      <c r="H42" s="69"/>
      <c r="I42" s="48"/>
      <c r="J42" s="47"/>
      <c r="K42" s="46"/>
      <c r="L42" s="45"/>
      <c r="W42" s="20"/>
      <c r="X42" s="21"/>
      <c r="Y42" s="21"/>
      <c r="Z42" s="21">
        <v>27</v>
      </c>
      <c r="AA42" s="23">
        <f t="shared" si="5"/>
        <v>15</v>
      </c>
      <c r="AB42" s="23">
        <f t="shared" si="6"/>
        <v>13.5</v>
      </c>
      <c r="AC42" s="24">
        <f t="shared" si="8"/>
        <v>544</v>
      </c>
      <c r="AD42" s="21"/>
      <c r="AE42" s="21">
        <f t="shared" si="1"/>
        <v>10</v>
      </c>
      <c r="AF42" s="21">
        <f t="shared" si="2"/>
        <v>137.5</v>
      </c>
      <c r="AG42" s="21">
        <f t="shared" si="3"/>
        <v>89.542384827142726</v>
      </c>
      <c r="AH42" s="21" t="e">
        <f t="shared" si="0"/>
        <v>#DIV/0!</v>
      </c>
      <c r="AI42" s="21"/>
      <c r="AJ42" s="21">
        <f t="shared" si="4"/>
        <v>1</v>
      </c>
      <c r="AK42" s="21"/>
      <c r="AL42" s="22"/>
      <c r="AM42" s="21"/>
      <c r="AN42" s="21"/>
      <c r="AO42" s="21"/>
      <c r="AP42" s="21"/>
      <c r="AQ42" s="21"/>
      <c r="AR42" s="21"/>
      <c r="AS42" s="21"/>
      <c r="AT42" s="21"/>
      <c r="AU42" s="21"/>
      <c r="AV42" s="21"/>
      <c r="AW42" s="21"/>
    </row>
    <row r="43" spans="1:49" ht="24.75" customHeight="1" thickBot="1" x14ac:dyDescent="0.3">
      <c r="A43" s="1"/>
      <c r="B43" s="1"/>
      <c r="D43" s="71"/>
      <c r="E43" s="49"/>
      <c r="F43" s="49"/>
      <c r="G43" s="50"/>
      <c r="H43" s="70"/>
      <c r="I43" s="48"/>
      <c r="J43" s="47"/>
      <c r="K43" s="46"/>
      <c r="L43" s="45"/>
      <c r="W43" s="20"/>
      <c r="X43" s="21"/>
      <c r="Y43" s="21"/>
      <c r="Z43" s="21">
        <v>28</v>
      </c>
      <c r="AA43" s="23">
        <f t="shared" si="5"/>
        <v>15</v>
      </c>
      <c r="AB43" s="23">
        <f t="shared" si="6"/>
        <v>14</v>
      </c>
      <c r="AC43" s="24">
        <f t="shared" si="8"/>
        <v>573</v>
      </c>
      <c r="AD43" s="21"/>
      <c r="AE43" s="21">
        <f t="shared" si="1"/>
        <v>10</v>
      </c>
      <c r="AF43" s="21">
        <f t="shared" si="2"/>
        <v>137.5</v>
      </c>
      <c r="AG43" s="21">
        <f t="shared" si="3"/>
        <v>89.542384827142726</v>
      </c>
      <c r="AH43" s="21" t="e">
        <f t="shared" si="0"/>
        <v>#DIV/0!</v>
      </c>
      <c r="AI43" s="21"/>
      <c r="AJ43" s="21">
        <f t="shared" si="4"/>
        <v>1</v>
      </c>
      <c r="AK43" s="21"/>
      <c r="AL43" s="22"/>
      <c r="AM43" s="21"/>
      <c r="AN43" s="21"/>
      <c r="AO43" s="21"/>
      <c r="AP43" s="21"/>
      <c r="AQ43" s="21"/>
      <c r="AR43" s="21"/>
      <c r="AS43" s="21"/>
      <c r="AT43" s="21"/>
      <c r="AU43" s="21"/>
      <c r="AV43" s="21"/>
      <c r="AW43" s="21"/>
    </row>
    <row r="44" spans="1:49" ht="15.75" customHeight="1" thickTop="1" thickBot="1" x14ac:dyDescent="0.3">
      <c r="A44" s="1"/>
      <c r="B44" s="1"/>
      <c r="D44" s="51" t="s">
        <v>16</v>
      </c>
      <c r="E44" s="49" t="s">
        <v>17</v>
      </c>
      <c r="F44" s="49" t="s">
        <v>4</v>
      </c>
      <c r="G44" s="50">
        <f>I17*(I20/(I19*(1+I19)^I20-1))</f>
        <v>-5.6019324717985421</v>
      </c>
      <c r="H44" s="54"/>
      <c r="I44" s="48"/>
      <c r="J44" s="47"/>
      <c r="K44" s="46"/>
      <c r="L44" s="45"/>
      <c r="W44" s="20"/>
      <c r="X44" s="21"/>
      <c r="Y44" s="21"/>
      <c r="Z44" s="21">
        <v>29</v>
      </c>
      <c r="AA44" s="23">
        <f t="shared" si="5"/>
        <v>15</v>
      </c>
      <c r="AB44" s="23">
        <f t="shared" si="6"/>
        <v>14.5</v>
      </c>
      <c r="AC44" s="24">
        <f t="shared" si="8"/>
        <v>602.5</v>
      </c>
      <c r="AD44" s="21"/>
      <c r="AE44" s="21">
        <f t="shared" si="1"/>
        <v>10</v>
      </c>
      <c r="AF44" s="21">
        <f t="shared" si="2"/>
        <v>137.5</v>
      </c>
      <c r="AG44" s="21">
        <f t="shared" si="3"/>
        <v>89.542384827142726</v>
      </c>
      <c r="AH44" s="21" t="e">
        <f t="shared" si="0"/>
        <v>#DIV/0!</v>
      </c>
      <c r="AI44" s="21"/>
      <c r="AJ44" s="21">
        <f t="shared" si="4"/>
        <v>1</v>
      </c>
      <c r="AK44" s="21"/>
      <c r="AL44" s="22"/>
      <c r="AM44" s="21"/>
      <c r="AN44" s="21"/>
      <c r="AO44" s="21"/>
      <c r="AP44" s="21"/>
      <c r="AQ44" s="21"/>
      <c r="AR44" s="21"/>
      <c r="AS44" s="21"/>
      <c r="AT44" s="21"/>
      <c r="AU44" s="21"/>
      <c r="AV44" s="21"/>
      <c r="AW44" s="21"/>
    </row>
    <row r="45" spans="1:49" ht="19.5" customHeight="1" thickBot="1" x14ac:dyDescent="0.3">
      <c r="A45" s="1"/>
      <c r="B45" s="1"/>
      <c r="D45" s="52"/>
      <c r="E45" s="49"/>
      <c r="F45" s="49"/>
      <c r="G45" s="50"/>
      <c r="H45" s="55"/>
      <c r="I45" s="48"/>
      <c r="J45" s="47"/>
      <c r="K45" s="46"/>
      <c r="L45" s="45"/>
      <c r="W45" s="20"/>
      <c r="X45" s="21"/>
      <c r="Y45" s="21"/>
      <c r="Z45" s="21">
        <v>30</v>
      </c>
      <c r="AA45" s="23">
        <f t="shared" si="5"/>
        <v>15</v>
      </c>
      <c r="AB45" s="23">
        <f t="shared" si="6"/>
        <v>15</v>
      </c>
      <c r="AC45" s="24">
        <f t="shared" si="8"/>
        <v>632.5</v>
      </c>
      <c r="AD45" s="21"/>
      <c r="AE45" s="21">
        <f t="shared" si="1"/>
        <v>10</v>
      </c>
      <c r="AF45" s="21">
        <f t="shared" si="2"/>
        <v>137.5</v>
      </c>
      <c r="AG45" s="21">
        <f t="shared" si="3"/>
        <v>89.542384827142726</v>
      </c>
      <c r="AH45" s="21" t="e">
        <f t="shared" si="0"/>
        <v>#DIV/0!</v>
      </c>
      <c r="AI45" s="21"/>
      <c r="AJ45" s="21">
        <f t="shared" si="4"/>
        <v>1</v>
      </c>
      <c r="AK45" s="21"/>
      <c r="AL45" s="22"/>
      <c r="AM45" s="21"/>
      <c r="AN45" s="21"/>
      <c r="AO45" s="21"/>
      <c r="AP45" s="21"/>
      <c r="AQ45" s="21"/>
      <c r="AR45" s="21"/>
      <c r="AS45" s="21"/>
      <c r="AT45" s="21"/>
      <c r="AU45" s="21"/>
      <c r="AV45" s="21"/>
      <c r="AW45" s="21"/>
    </row>
    <row r="46" spans="1:49" ht="15.75" thickBot="1" x14ac:dyDescent="0.3">
      <c r="A46" s="1"/>
      <c r="B46" s="1"/>
      <c r="D46" s="52"/>
      <c r="E46" s="49" t="s">
        <v>17</v>
      </c>
      <c r="F46" s="49" t="s">
        <v>3</v>
      </c>
      <c r="G46" s="50">
        <f>I17*(((1+I19)^I20-I19*I20-1)/(I19^2*(1+I19)^I20))</f>
        <v>14.801160685529371</v>
      </c>
      <c r="H46" s="67"/>
      <c r="I46" s="48"/>
      <c r="J46" s="47"/>
      <c r="K46" s="46"/>
      <c r="L46" s="45"/>
      <c r="W46" s="20"/>
      <c r="X46" s="21"/>
      <c r="Y46" s="21"/>
      <c r="Z46" s="21">
        <v>31</v>
      </c>
      <c r="AA46" s="23">
        <f t="shared" si="5"/>
        <v>15</v>
      </c>
      <c r="AB46" s="23">
        <f t="shared" si="6"/>
        <v>15.5</v>
      </c>
      <c r="AC46" s="24">
        <f t="shared" si="8"/>
        <v>663</v>
      </c>
      <c r="AD46" s="21"/>
      <c r="AE46" s="21">
        <f t="shared" si="1"/>
        <v>10</v>
      </c>
      <c r="AF46" s="21">
        <f t="shared" si="2"/>
        <v>137.5</v>
      </c>
      <c r="AG46" s="21">
        <f t="shared" si="3"/>
        <v>89.542384827142726</v>
      </c>
      <c r="AH46" s="21" t="e">
        <f t="shared" si="0"/>
        <v>#DIV/0!</v>
      </c>
      <c r="AI46" s="21"/>
      <c r="AJ46" s="21">
        <f t="shared" si="4"/>
        <v>1</v>
      </c>
      <c r="AK46" s="21"/>
      <c r="AL46" s="22"/>
      <c r="AM46" s="21"/>
      <c r="AN46" s="21"/>
      <c r="AO46" s="21"/>
      <c r="AP46" s="21"/>
      <c r="AQ46" s="21"/>
      <c r="AR46" s="21"/>
      <c r="AS46" s="21"/>
      <c r="AT46" s="21"/>
      <c r="AU46" s="21"/>
      <c r="AV46" s="21"/>
      <c r="AW46" s="21"/>
    </row>
    <row r="47" spans="1:49" ht="15.75" thickBot="1" x14ac:dyDescent="0.3">
      <c r="A47" s="1"/>
      <c r="B47" s="1"/>
      <c r="D47" s="52"/>
      <c r="E47" s="49"/>
      <c r="F47" s="49"/>
      <c r="G47" s="50"/>
      <c r="H47" s="68"/>
      <c r="I47" s="48"/>
      <c r="J47" s="47"/>
      <c r="K47" s="46"/>
      <c r="L47" s="45"/>
      <c r="W47" s="20"/>
      <c r="X47" s="21"/>
      <c r="Y47" s="21"/>
      <c r="Z47" s="21">
        <v>32</v>
      </c>
      <c r="AA47" s="23">
        <f t="shared" si="5"/>
        <v>15</v>
      </c>
      <c r="AB47" s="23">
        <f t="shared" si="6"/>
        <v>16</v>
      </c>
      <c r="AC47" s="24">
        <f t="shared" si="8"/>
        <v>694</v>
      </c>
      <c r="AD47" s="21"/>
      <c r="AE47" s="21">
        <f t="shared" si="1"/>
        <v>10</v>
      </c>
      <c r="AF47" s="21">
        <f t="shared" si="2"/>
        <v>137.5</v>
      </c>
      <c r="AG47" s="21">
        <f t="shared" si="3"/>
        <v>89.542384827142726</v>
      </c>
      <c r="AH47" s="21" t="e">
        <f t="shared" ref="AH47:AH65" si="9">AE47+($AR$29-AF47)*(AE48-AE47)/(AF48-AF47)</f>
        <v>#DIV/0!</v>
      </c>
      <c r="AI47" s="21"/>
      <c r="AJ47" s="21">
        <f t="shared" si="4"/>
        <v>1</v>
      </c>
      <c r="AK47" s="21"/>
      <c r="AL47" s="22"/>
      <c r="AM47" s="21"/>
      <c r="AN47" s="21"/>
      <c r="AO47" s="21"/>
      <c r="AP47" s="21"/>
      <c r="AQ47" s="21"/>
      <c r="AR47" s="21"/>
      <c r="AS47" s="21"/>
      <c r="AT47" s="21"/>
      <c r="AU47" s="21"/>
      <c r="AV47" s="21"/>
      <c r="AW47" s="21"/>
    </row>
    <row r="48" spans="1:49" ht="16.5" thickTop="1" thickBot="1" x14ac:dyDescent="0.3">
      <c r="A48" s="1"/>
      <c r="B48" s="1"/>
      <c r="D48" s="52"/>
      <c r="E48" s="49" t="s">
        <v>17</v>
      </c>
      <c r="F48" s="49" t="s">
        <v>5</v>
      </c>
      <c r="G48" s="50">
        <f>G46*(1+I19)^I20</f>
        <v>26.506624519840933</v>
      </c>
      <c r="H48" s="54" t="s">
        <v>49</v>
      </c>
      <c r="W48" s="20"/>
      <c r="X48" s="21"/>
      <c r="Y48" s="21"/>
      <c r="Z48" s="21">
        <v>33</v>
      </c>
      <c r="AA48" s="23">
        <f t="shared" si="5"/>
        <v>15</v>
      </c>
      <c r="AB48" s="23">
        <f t="shared" si="6"/>
        <v>16.5</v>
      </c>
      <c r="AC48" s="24">
        <f t="shared" si="8"/>
        <v>725.5</v>
      </c>
      <c r="AD48" s="21"/>
      <c r="AE48" s="21">
        <f t="shared" si="1"/>
        <v>10</v>
      </c>
      <c r="AF48" s="21">
        <f t="shared" si="2"/>
        <v>137.5</v>
      </c>
      <c r="AG48" s="21">
        <f t="shared" si="3"/>
        <v>89.542384827142726</v>
      </c>
      <c r="AH48" s="21" t="e">
        <f t="shared" si="9"/>
        <v>#DIV/0!</v>
      </c>
      <c r="AI48" s="21"/>
      <c r="AJ48" s="21">
        <f t="shared" ref="AJ48:AJ65" si="10">IF((AG48-AF48)&gt;0,0,1)</f>
        <v>1</v>
      </c>
      <c r="AK48" s="21"/>
      <c r="AL48" s="22"/>
      <c r="AM48" s="21"/>
      <c r="AN48" s="21"/>
      <c r="AO48" s="21"/>
      <c r="AP48" s="21"/>
      <c r="AQ48" s="21"/>
      <c r="AR48" s="21"/>
      <c r="AS48" s="21"/>
      <c r="AT48" s="21"/>
      <c r="AU48" s="21"/>
      <c r="AV48" s="21"/>
      <c r="AW48" s="21"/>
    </row>
    <row r="49" spans="1:49" ht="15.75" thickBot="1" x14ac:dyDescent="0.3">
      <c r="A49" s="1"/>
      <c r="B49" s="1"/>
      <c r="D49" s="53"/>
      <c r="E49" s="49"/>
      <c r="F49" s="49"/>
      <c r="G49" s="50"/>
      <c r="H49" s="55"/>
      <c r="W49" s="20"/>
      <c r="X49" s="21"/>
      <c r="Y49" s="21"/>
      <c r="Z49" s="21">
        <v>34</v>
      </c>
      <c r="AA49" s="23">
        <f t="shared" si="5"/>
        <v>15</v>
      </c>
      <c r="AB49" s="23">
        <f t="shared" si="6"/>
        <v>17</v>
      </c>
      <c r="AC49" s="24">
        <f t="shared" si="8"/>
        <v>757.5</v>
      </c>
      <c r="AD49" s="21"/>
      <c r="AE49" s="21">
        <f t="shared" si="1"/>
        <v>10</v>
      </c>
      <c r="AF49" s="21">
        <f t="shared" si="2"/>
        <v>137.5</v>
      </c>
      <c r="AG49" s="21">
        <f t="shared" si="3"/>
        <v>89.542384827142726</v>
      </c>
      <c r="AH49" s="21" t="e">
        <f t="shared" si="9"/>
        <v>#DIV/0!</v>
      </c>
      <c r="AI49" s="21"/>
      <c r="AJ49" s="21">
        <f t="shared" si="10"/>
        <v>1</v>
      </c>
      <c r="AK49" s="21"/>
      <c r="AL49" s="22"/>
      <c r="AM49" s="21"/>
      <c r="AN49" s="21"/>
      <c r="AO49" s="21"/>
      <c r="AP49" s="21"/>
      <c r="AQ49" s="21"/>
      <c r="AR49" s="21"/>
      <c r="AS49" s="21"/>
      <c r="AT49" s="21"/>
      <c r="AU49" s="21"/>
      <c r="AV49" s="21"/>
      <c r="AW49" s="21"/>
    </row>
    <row r="50" spans="1:49" x14ac:dyDescent="0.25">
      <c r="A50" s="1"/>
      <c r="B50" s="1"/>
      <c r="W50" s="20"/>
      <c r="X50" s="21"/>
      <c r="Y50" s="21"/>
      <c r="Z50" s="21">
        <v>35</v>
      </c>
      <c r="AA50" s="23">
        <f t="shared" si="5"/>
        <v>15</v>
      </c>
      <c r="AB50" s="23">
        <f t="shared" si="6"/>
        <v>17.5</v>
      </c>
      <c r="AC50" s="24">
        <f t="shared" si="8"/>
        <v>790</v>
      </c>
      <c r="AD50" s="21"/>
      <c r="AE50" s="21">
        <f t="shared" si="1"/>
        <v>10</v>
      </c>
      <c r="AF50" s="21">
        <f t="shared" si="2"/>
        <v>137.5</v>
      </c>
      <c r="AG50" s="21">
        <f t="shared" si="3"/>
        <v>89.542384827142726</v>
      </c>
      <c r="AH50" s="21" t="e">
        <f t="shared" si="9"/>
        <v>#DIV/0!</v>
      </c>
      <c r="AI50" s="21"/>
      <c r="AJ50" s="21">
        <f t="shared" si="10"/>
        <v>1</v>
      </c>
      <c r="AK50" s="21"/>
      <c r="AL50" s="22"/>
      <c r="AM50" s="21"/>
      <c r="AN50" s="21"/>
      <c r="AO50" s="21"/>
      <c r="AP50" s="21"/>
      <c r="AQ50" s="21"/>
      <c r="AR50" s="21"/>
      <c r="AS50" s="21"/>
      <c r="AT50" s="21"/>
      <c r="AU50" s="21"/>
      <c r="AV50" s="21"/>
      <c r="AW50" s="21"/>
    </row>
    <row r="51" spans="1:49" x14ac:dyDescent="0.25">
      <c r="A51" s="1"/>
      <c r="B51" s="1"/>
      <c r="W51" s="20"/>
      <c r="X51" s="21"/>
      <c r="Y51" s="21"/>
      <c r="Z51" s="21">
        <v>36</v>
      </c>
      <c r="AA51" s="23">
        <f t="shared" si="5"/>
        <v>15</v>
      </c>
      <c r="AB51" s="23">
        <f t="shared" si="6"/>
        <v>18</v>
      </c>
      <c r="AC51" s="24">
        <f t="shared" si="8"/>
        <v>823</v>
      </c>
      <c r="AD51" s="21"/>
      <c r="AE51" s="21">
        <f t="shared" si="1"/>
        <v>10</v>
      </c>
      <c r="AF51" s="21">
        <f t="shared" si="2"/>
        <v>137.5</v>
      </c>
      <c r="AG51" s="21">
        <f t="shared" si="3"/>
        <v>89.542384827142726</v>
      </c>
      <c r="AH51" s="21" t="e">
        <f t="shared" si="9"/>
        <v>#DIV/0!</v>
      </c>
      <c r="AI51" s="21"/>
      <c r="AJ51" s="21">
        <f t="shared" si="10"/>
        <v>1</v>
      </c>
      <c r="AK51" s="21"/>
      <c r="AL51" s="22"/>
      <c r="AM51" s="21"/>
      <c r="AN51" s="21"/>
      <c r="AO51" s="21"/>
      <c r="AP51" s="21"/>
      <c r="AQ51" s="21"/>
      <c r="AR51" s="21"/>
      <c r="AS51" s="21"/>
      <c r="AT51" s="21"/>
      <c r="AU51" s="21"/>
      <c r="AV51" s="21"/>
      <c r="AW51" s="21"/>
    </row>
    <row r="52" spans="1:49" x14ac:dyDescent="0.25">
      <c r="A52" s="1"/>
      <c r="B52" s="1"/>
      <c r="W52" s="20"/>
      <c r="X52" s="21"/>
      <c r="Y52" s="21"/>
      <c r="Z52" s="21">
        <v>37</v>
      </c>
      <c r="AA52" s="23">
        <f t="shared" si="5"/>
        <v>15</v>
      </c>
      <c r="AB52" s="23">
        <f t="shared" si="6"/>
        <v>18.5</v>
      </c>
      <c r="AC52" s="24">
        <f t="shared" si="8"/>
        <v>856.5</v>
      </c>
      <c r="AD52" s="21"/>
      <c r="AE52" s="21">
        <f t="shared" si="1"/>
        <v>10</v>
      </c>
      <c r="AF52" s="21">
        <f t="shared" si="2"/>
        <v>137.5</v>
      </c>
      <c r="AG52" s="21">
        <f t="shared" si="3"/>
        <v>89.542384827142726</v>
      </c>
      <c r="AH52" s="21" t="e">
        <f t="shared" si="9"/>
        <v>#DIV/0!</v>
      </c>
      <c r="AI52" s="21"/>
      <c r="AJ52" s="21">
        <f t="shared" si="10"/>
        <v>1</v>
      </c>
      <c r="AK52" s="21"/>
      <c r="AL52" s="22"/>
      <c r="AM52" s="21"/>
      <c r="AN52" s="21"/>
      <c r="AO52" s="21"/>
      <c r="AP52" s="21"/>
      <c r="AQ52" s="21"/>
      <c r="AR52" s="21"/>
      <c r="AS52" s="21"/>
      <c r="AT52" s="21"/>
      <c r="AU52" s="21"/>
      <c r="AV52" s="21"/>
      <c r="AW52" s="21"/>
    </row>
    <row r="53" spans="1:49" x14ac:dyDescent="0.25">
      <c r="A53" s="1"/>
      <c r="B53" s="1"/>
      <c r="W53" s="20"/>
      <c r="X53" s="21"/>
      <c r="Y53" s="21"/>
      <c r="Z53" s="21">
        <v>38</v>
      </c>
      <c r="AA53" s="23">
        <f t="shared" si="5"/>
        <v>15</v>
      </c>
      <c r="AB53" s="23">
        <f t="shared" si="6"/>
        <v>19</v>
      </c>
      <c r="AC53" s="24">
        <f t="shared" si="8"/>
        <v>890.5</v>
      </c>
      <c r="AD53" s="21"/>
      <c r="AE53" s="21">
        <f t="shared" si="1"/>
        <v>10</v>
      </c>
      <c r="AF53" s="21">
        <f t="shared" si="2"/>
        <v>137.5</v>
      </c>
      <c r="AG53" s="21">
        <f t="shared" si="3"/>
        <v>89.542384827142726</v>
      </c>
      <c r="AH53" s="21" t="e">
        <f t="shared" si="9"/>
        <v>#DIV/0!</v>
      </c>
      <c r="AI53" s="21"/>
      <c r="AJ53" s="21">
        <f t="shared" si="10"/>
        <v>1</v>
      </c>
      <c r="AK53" s="21"/>
      <c r="AL53" s="22"/>
      <c r="AM53" s="21"/>
      <c r="AN53" s="21"/>
      <c r="AO53" s="21"/>
      <c r="AP53" s="21"/>
      <c r="AQ53" s="21"/>
      <c r="AR53" s="21"/>
      <c r="AS53" s="21"/>
      <c r="AT53" s="21"/>
      <c r="AU53" s="21"/>
      <c r="AV53" s="21"/>
      <c r="AW53" s="21"/>
    </row>
    <row r="54" spans="1:49" x14ac:dyDescent="0.25">
      <c r="A54" s="1"/>
      <c r="B54" s="1"/>
      <c r="W54" s="20"/>
      <c r="X54" s="21"/>
      <c r="Y54" s="21"/>
      <c r="Z54" s="21">
        <v>39</v>
      </c>
      <c r="AA54" s="23">
        <f t="shared" si="5"/>
        <v>15</v>
      </c>
      <c r="AB54" s="23">
        <f t="shared" si="6"/>
        <v>19.5</v>
      </c>
      <c r="AC54" s="24">
        <f t="shared" si="8"/>
        <v>925</v>
      </c>
      <c r="AD54" s="21"/>
      <c r="AE54" s="21">
        <f t="shared" si="1"/>
        <v>10</v>
      </c>
      <c r="AF54" s="21">
        <f t="shared" si="2"/>
        <v>137.5</v>
      </c>
      <c r="AG54" s="21">
        <f t="shared" si="3"/>
        <v>89.542384827142726</v>
      </c>
      <c r="AH54" s="21" t="e">
        <f t="shared" si="9"/>
        <v>#DIV/0!</v>
      </c>
      <c r="AI54" s="21"/>
      <c r="AJ54" s="21">
        <f t="shared" si="10"/>
        <v>1</v>
      </c>
      <c r="AK54" s="21"/>
      <c r="AL54" s="22"/>
      <c r="AM54" s="21"/>
      <c r="AN54" s="21"/>
      <c r="AO54" s="21"/>
      <c r="AP54" s="21"/>
      <c r="AQ54" s="21"/>
      <c r="AR54" s="21"/>
      <c r="AS54" s="21"/>
      <c r="AT54" s="21"/>
      <c r="AU54" s="21"/>
      <c r="AV54" s="21"/>
      <c r="AW54" s="21"/>
    </row>
    <row r="55" spans="1:49" x14ac:dyDescent="0.25">
      <c r="A55" s="1"/>
      <c r="B55" s="1"/>
      <c r="W55" s="20"/>
      <c r="X55" s="21"/>
      <c r="Y55" s="21"/>
      <c r="Z55" s="21">
        <v>40</v>
      </c>
      <c r="AA55" s="23">
        <f t="shared" si="5"/>
        <v>15</v>
      </c>
      <c r="AB55" s="23">
        <f t="shared" si="6"/>
        <v>20</v>
      </c>
      <c r="AC55" s="24">
        <f t="shared" si="8"/>
        <v>960</v>
      </c>
      <c r="AD55" s="21"/>
      <c r="AE55" s="21">
        <f t="shared" si="1"/>
        <v>10</v>
      </c>
      <c r="AF55" s="21">
        <f t="shared" si="2"/>
        <v>137.5</v>
      </c>
      <c r="AG55" s="21">
        <f t="shared" si="3"/>
        <v>89.542384827142726</v>
      </c>
      <c r="AH55" s="21" t="e">
        <f t="shared" si="9"/>
        <v>#DIV/0!</v>
      </c>
      <c r="AI55" s="21"/>
      <c r="AJ55" s="21">
        <f t="shared" si="10"/>
        <v>1</v>
      </c>
      <c r="AK55" s="21"/>
      <c r="AL55" s="22"/>
      <c r="AM55" s="21"/>
      <c r="AN55" s="21"/>
      <c r="AO55" s="21"/>
      <c r="AP55" s="21"/>
      <c r="AQ55" s="21"/>
      <c r="AR55" s="21"/>
      <c r="AS55" s="21"/>
      <c r="AT55" s="21"/>
      <c r="AU55" s="21"/>
      <c r="AV55" s="21"/>
      <c r="AW55" s="21"/>
    </row>
    <row r="56" spans="1:49" x14ac:dyDescent="0.25">
      <c r="A56" s="1"/>
      <c r="B56" s="1"/>
      <c r="W56" s="20"/>
      <c r="X56" s="21"/>
      <c r="Y56" s="21"/>
      <c r="Z56" s="21">
        <v>41</v>
      </c>
      <c r="AA56" s="23">
        <f t="shared" si="5"/>
        <v>15</v>
      </c>
      <c r="AB56" s="23">
        <f t="shared" si="6"/>
        <v>20.5</v>
      </c>
      <c r="AC56" s="24">
        <f t="shared" si="8"/>
        <v>995.5</v>
      </c>
      <c r="AD56" s="21"/>
      <c r="AE56" s="21">
        <f t="shared" si="1"/>
        <v>10</v>
      </c>
      <c r="AF56" s="21">
        <f t="shared" si="2"/>
        <v>137.5</v>
      </c>
      <c r="AG56" s="21">
        <f t="shared" si="3"/>
        <v>89.542384827142726</v>
      </c>
      <c r="AH56" s="21" t="e">
        <f t="shared" si="9"/>
        <v>#DIV/0!</v>
      </c>
      <c r="AI56" s="21"/>
      <c r="AJ56" s="21">
        <f t="shared" si="10"/>
        <v>1</v>
      </c>
      <c r="AK56" s="21"/>
      <c r="AL56" s="22"/>
      <c r="AM56" s="21"/>
      <c r="AN56" s="21"/>
      <c r="AO56" s="21"/>
      <c r="AP56" s="21"/>
      <c r="AQ56" s="21"/>
      <c r="AR56" s="21"/>
      <c r="AS56" s="21"/>
      <c r="AT56" s="21"/>
      <c r="AU56" s="21"/>
      <c r="AV56" s="21"/>
      <c r="AW56" s="21"/>
    </row>
    <row r="57" spans="1:49" x14ac:dyDescent="0.25">
      <c r="A57" s="1"/>
      <c r="B57" s="1"/>
      <c r="W57" s="20"/>
      <c r="X57" s="21"/>
      <c r="Y57" s="21"/>
      <c r="Z57" s="21">
        <v>42</v>
      </c>
      <c r="AA57" s="23">
        <f t="shared" si="5"/>
        <v>15</v>
      </c>
      <c r="AB57" s="23">
        <f t="shared" si="6"/>
        <v>21</v>
      </c>
      <c r="AC57" s="24">
        <f t="shared" si="8"/>
        <v>1031.5</v>
      </c>
      <c r="AD57" s="21"/>
      <c r="AE57" s="21">
        <f t="shared" si="1"/>
        <v>10</v>
      </c>
      <c r="AF57" s="21">
        <f t="shared" si="2"/>
        <v>137.5</v>
      </c>
      <c r="AG57" s="21">
        <f t="shared" si="3"/>
        <v>89.542384827142726</v>
      </c>
      <c r="AH57" s="21" t="e">
        <f t="shared" si="9"/>
        <v>#DIV/0!</v>
      </c>
      <c r="AI57" s="21"/>
      <c r="AJ57" s="21">
        <f t="shared" si="10"/>
        <v>1</v>
      </c>
      <c r="AK57" s="21"/>
      <c r="AL57" s="22"/>
      <c r="AM57" s="21"/>
      <c r="AN57" s="21"/>
      <c r="AO57" s="21"/>
      <c r="AP57" s="21"/>
      <c r="AQ57" s="21"/>
      <c r="AR57" s="21"/>
      <c r="AS57" s="21"/>
      <c r="AT57" s="21"/>
      <c r="AU57" s="21"/>
      <c r="AV57" s="21"/>
      <c r="AW57" s="21"/>
    </row>
    <row r="58" spans="1:49" x14ac:dyDescent="0.25">
      <c r="A58" s="1"/>
      <c r="B58" s="1"/>
      <c r="W58" s="20"/>
      <c r="X58" s="21"/>
      <c r="Y58" s="21"/>
      <c r="Z58" s="21">
        <v>43</v>
      </c>
      <c r="AA58" s="23">
        <f t="shared" si="5"/>
        <v>15</v>
      </c>
      <c r="AB58" s="23">
        <f t="shared" si="6"/>
        <v>21.5</v>
      </c>
      <c r="AC58" s="24">
        <f t="shared" si="8"/>
        <v>1068</v>
      </c>
      <c r="AD58" s="21"/>
      <c r="AE58" s="21">
        <f t="shared" si="1"/>
        <v>10</v>
      </c>
      <c r="AF58" s="21">
        <f t="shared" si="2"/>
        <v>137.5</v>
      </c>
      <c r="AG58" s="21">
        <f t="shared" si="3"/>
        <v>89.542384827142726</v>
      </c>
      <c r="AH58" s="21" t="e">
        <f t="shared" si="9"/>
        <v>#DIV/0!</v>
      </c>
      <c r="AI58" s="21"/>
      <c r="AJ58" s="21">
        <f t="shared" si="10"/>
        <v>1</v>
      </c>
      <c r="AK58" s="21"/>
      <c r="AL58" s="22"/>
      <c r="AM58" s="21"/>
      <c r="AN58" s="21"/>
      <c r="AO58" s="21"/>
      <c r="AP58" s="21"/>
      <c r="AQ58" s="21"/>
      <c r="AR58" s="21"/>
      <c r="AS58" s="21"/>
      <c r="AT58" s="21"/>
      <c r="AU58" s="21"/>
      <c r="AV58" s="21"/>
      <c r="AW58" s="21"/>
    </row>
    <row r="59" spans="1:49" x14ac:dyDescent="0.25">
      <c r="A59" s="1"/>
      <c r="B59" s="1"/>
      <c r="W59" s="20"/>
      <c r="X59" s="21"/>
      <c r="Y59" s="21"/>
      <c r="Z59" s="21">
        <v>44</v>
      </c>
      <c r="AA59" s="23">
        <f t="shared" si="5"/>
        <v>15</v>
      </c>
      <c r="AB59" s="23">
        <f t="shared" si="6"/>
        <v>22</v>
      </c>
      <c r="AC59" s="24">
        <f t="shared" si="8"/>
        <v>1105</v>
      </c>
      <c r="AD59" s="21"/>
      <c r="AE59" s="21">
        <f t="shared" si="1"/>
        <v>10</v>
      </c>
      <c r="AF59" s="21">
        <f t="shared" si="2"/>
        <v>137.5</v>
      </c>
      <c r="AG59" s="21">
        <f t="shared" si="3"/>
        <v>89.542384827142726</v>
      </c>
      <c r="AH59" s="21" t="e">
        <f t="shared" si="9"/>
        <v>#DIV/0!</v>
      </c>
      <c r="AI59" s="21"/>
      <c r="AJ59" s="21">
        <f t="shared" si="10"/>
        <v>1</v>
      </c>
      <c r="AK59" s="21"/>
      <c r="AL59" s="22"/>
      <c r="AM59" s="21"/>
      <c r="AN59" s="21"/>
      <c r="AO59" s="21"/>
      <c r="AP59" s="21"/>
      <c r="AQ59" s="21"/>
      <c r="AR59" s="21"/>
      <c r="AS59" s="21"/>
      <c r="AT59" s="21"/>
      <c r="AU59" s="21"/>
      <c r="AV59" s="21"/>
      <c r="AW59" s="21"/>
    </row>
    <row r="60" spans="1:49" x14ac:dyDescent="0.25">
      <c r="A60" s="1"/>
      <c r="B60" s="1"/>
      <c r="X60" s="21"/>
      <c r="Y60" s="21"/>
      <c r="Z60" s="21">
        <v>45</v>
      </c>
      <c r="AA60" s="23">
        <f t="shared" si="5"/>
        <v>15</v>
      </c>
      <c r="AB60" s="23">
        <f t="shared" si="6"/>
        <v>22.5</v>
      </c>
      <c r="AC60" s="24">
        <f t="shared" si="8"/>
        <v>1142.5</v>
      </c>
      <c r="AD60" s="21"/>
      <c r="AE60" s="21">
        <f t="shared" si="1"/>
        <v>10</v>
      </c>
      <c r="AF60" s="21">
        <f t="shared" si="2"/>
        <v>137.5</v>
      </c>
      <c r="AG60" s="21">
        <f t="shared" si="3"/>
        <v>89.542384827142726</v>
      </c>
      <c r="AH60" s="21" t="e">
        <f t="shared" si="9"/>
        <v>#DIV/0!</v>
      </c>
      <c r="AI60" s="21"/>
      <c r="AJ60" s="21">
        <f t="shared" si="10"/>
        <v>1</v>
      </c>
      <c r="AK60" s="21"/>
      <c r="AL60" s="22"/>
      <c r="AM60" s="21"/>
      <c r="AN60" s="21"/>
      <c r="AO60" s="21"/>
      <c r="AP60" s="21"/>
      <c r="AQ60" s="21"/>
      <c r="AR60" s="21"/>
      <c r="AS60" s="21"/>
      <c r="AT60" s="21"/>
      <c r="AU60" s="21"/>
      <c r="AV60" s="21"/>
      <c r="AW60" s="21"/>
    </row>
    <row r="61" spans="1:49" x14ac:dyDescent="0.25">
      <c r="A61" s="1"/>
      <c r="B61" s="1"/>
      <c r="X61" s="21"/>
      <c r="Y61" s="21"/>
      <c r="Z61" s="21">
        <v>46</v>
      </c>
      <c r="AA61" s="23">
        <f t="shared" si="5"/>
        <v>15</v>
      </c>
      <c r="AB61" s="23">
        <f t="shared" si="6"/>
        <v>23</v>
      </c>
      <c r="AC61" s="24">
        <f t="shared" si="8"/>
        <v>1180.5</v>
      </c>
      <c r="AD61" s="21"/>
      <c r="AE61" s="21">
        <f t="shared" si="1"/>
        <v>10</v>
      </c>
      <c r="AF61" s="21">
        <f t="shared" si="2"/>
        <v>137.5</v>
      </c>
      <c r="AG61" s="21">
        <f t="shared" si="3"/>
        <v>89.542384827142726</v>
      </c>
      <c r="AH61" s="21" t="e">
        <f t="shared" si="9"/>
        <v>#DIV/0!</v>
      </c>
      <c r="AI61" s="21"/>
      <c r="AJ61" s="21">
        <f t="shared" si="10"/>
        <v>1</v>
      </c>
      <c r="AK61" s="21"/>
      <c r="AL61" s="22"/>
      <c r="AM61" s="21"/>
      <c r="AN61" s="21"/>
      <c r="AO61" s="21"/>
      <c r="AP61" s="21"/>
      <c r="AQ61" s="21"/>
      <c r="AR61" s="21"/>
      <c r="AS61" s="21"/>
      <c r="AT61" s="21"/>
      <c r="AU61" s="21"/>
      <c r="AV61" s="21"/>
      <c r="AW61" s="21"/>
    </row>
    <row r="62" spans="1:49" x14ac:dyDescent="0.25">
      <c r="A62" s="1"/>
      <c r="B62" s="1"/>
      <c r="X62" s="21"/>
      <c r="Y62" s="21"/>
      <c r="Z62" s="21">
        <v>47</v>
      </c>
      <c r="AA62" s="23">
        <f t="shared" si="5"/>
        <v>15</v>
      </c>
      <c r="AB62" s="23">
        <f t="shared" si="6"/>
        <v>23.5</v>
      </c>
      <c r="AC62" s="24">
        <f t="shared" si="8"/>
        <v>1219</v>
      </c>
      <c r="AD62" s="21"/>
      <c r="AE62" s="21">
        <f t="shared" si="1"/>
        <v>10</v>
      </c>
      <c r="AF62" s="21">
        <f t="shared" si="2"/>
        <v>137.5</v>
      </c>
      <c r="AG62" s="21">
        <f t="shared" si="3"/>
        <v>89.542384827142726</v>
      </c>
      <c r="AH62" s="21" t="e">
        <f t="shared" si="9"/>
        <v>#DIV/0!</v>
      </c>
      <c r="AI62" s="21"/>
      <c r="AJ62" s="21">
        <f t="shared" si="10"/>
        <v>1</v>
      </c>
      <c r="AK62" s="21"/>
      <c r="AL62" s="22"/>
      <c r="AM62" s="21"/>
      <c r="AN62" s="21"/>
      <c r="AO62" s="21"/>
      <c r="AP62" s="21"/>
      <c r="AQ62" s="21"/>
      <c r="AR62" s="21"/>
      <c r="AS62" s="21"/>
      <c r="AT62" s="21"/>
      <c r="AU62" s="21"/>
      <c r="AV62" s="21"/>
      <c r="AW62" s="21"/>
    </row>
    <row r="63" spans="1:49" x14ac:dyDescent="0.25">
      <c r="A63" s="1"/>
      <c r="B63" s="1"/>
      <c r="X63" s="21"/>
      <c r="Y63" s="21"/>
      <c r="Z63" s="21">
        <v>48</v>
      </c>
      <c r="AA63" s="23">
        <f t="shared" si="5"/>
        <v>15</v>
      </c>
      <c r="AB63" s="23">
        <f t="shared" si="6"/>
        <v>24</v>
      </c>
      <c r="AC63" s="24">
        <f t="shared" si="8"/>
        <v>1258</v>
      </c>
      <c r="AD63" s="21"/>
      <c r="AE63" s="21">
        <f t="shared" si="1"/>
        <v>10</v>
      </c>
      <c r="AF63" s="21">
        <f t="shared" si="2"/>
        <v>137.5</v>
      </c>
      <c r="AG63" s="21">
        <f t="shared" si="3"/>
        <v>89.542384827142726</v>
      </c>
      <c r="AH63" s="21" t="e">
        <f t="shared" si="9"/>
        <v>#DIV/0!</v>
      </c>
      <c r="AI63" s="21"/>
      <c r="AJ63" s="21">
        <f t="shared" si="10"/>
        <v>1</v>
      </c>
      <c r="AK63" s="21"/>
      <c r="AL63" s="22"/>
      <c r="AM63" s="21"/>
      <c r="AN63" s="21"/>
      <c r="AO63" s="21"/>
      <c r="AP63" s="21"/>
      <c r="AQ63" s="21"/>
      <c r="AR63" s="21"/>
      <c r="AS63" s="21"/>
      <c r="AT63" s="21"/>
      <c r="AU63" s="21"/>
      <c r="AV63" s="21"/>
      <c r="AW63" s="21"/>
    </row>
    <row r="64" spans="1:49" x14ac:dyDescent="0.25">
      <c r="A64" s="1"/>
      <c r="B64" s="1"/>
      <c r="X64" s="21"/>
      <c r="Y64" s="21"/>
      <c r="Z64" s="21">
        <v>49</v>
      </c>
      <c r="AA64" s="23">
        <f t="shared" si="5"/>
        <v>15</v>
      </c>
      <c r="AB64" s="23">
        <f t="shared" si="6"/>
        <v>24.5</v>
      </c>
      <c r="AC64" s="24">
        <f t="shared" si="8"/>
        <v>1297.5</v>
      </c>
      <c r="AD64" s="21"/>
      <c r="AE64" s="21">
        <f t="shared" si="1"/>
        <v>10</v>
      </c>
      <c r="AF64" s="21">
        <f t="shared" si="2"/>
        <v>137.5</v>
      </c>
      <c r="AG64" s="21">
        <f t="shared" si="3"/>
        <v>89.542384827142726</v>
      </c>
      <c r="AH64" s="21" t="e">
        <f t="shared" si="9"/>
        <v>#DIV/0!</v>
      </c>
      <c r="AI64" s="21"/>
      <c r="AJ64" s="21">
        <f t="shared" si="10"/>
        <v>1</v>
      </c>
      <c r="AK64" s="21"/>
      <c r="AL64" s="22"/>
      <c r="AM64" s="21"/>
      <c r="AN64" s="21"/>
      <c r="AO64" s="21"/>
      <c r="AP64" s="21"/>
      <c r="AQ64" s="21"/>
      <c r="AR64" s="21"/>
      <c r="AS64" s="21"/>
      <c r="AT64" s="21"/>
      <c r="AU64" s="21"/>
      <c r="AV64" s="21"/>
      <c r="AW64" s="21"/>
    </row>
    <row r="65" spans="1:49" x14ac:dyDescent="0.25">
      <c r="A65" s="1"/>
      <c r="B65" s="1"/>
      <c r="X65" s="21"/>
      <c r="Y65" s="21"/>
      <c r="Z65" s="21">
        <v>50</v>
      </c>
      <c r="AA65" s="23">
        <f t="shared" si="5"/>
        <v>15</v>
      </c>
      <c r="AB65" s="23">
        <f t="shared" si="6"/>
        <v>25</v>
      </c>
      <c r="AC65" s="24">
        <f t="shared" si="8"/>
        <v>1337.5</v>
      </c>
      <c r="AD65" s="21"/>
      <c r="AE65" s="21">
        <f t="shared" si="1"/>
        <v>10</v>
      </c>
      <c r="AF65" s="21">
        <f t="shared" si="2"/>
        <v>137.5</v>
      </c>
      <c r="AG65" s="21">
        <f t="shared" si="3"/>
        <v>89.542384827142726</v>
      </c>
      <c r="AH65" s="21" t="e">
        <f t="shared" si="9"/>
        <v>#DIV/0!</v>
      </c>
      <c r="AI65" s="21"/>
      <c r="AJ65" s="21">
        <f t="shared" si="10"/>
        <v>1</v>
      </c>
      <c r="AK65" s="21"/>
      <c r="AL65" s="22"/>
      <c r="AM65" s="21"/>
      <c r="AN65" s="21"/>
      <c r="AO65" s="21"/>
      <c r="AP65" s="21"/>
      <c r="AQ65" s="21"/>
      <c r="AR65" s="21"/>
      <c r="AS65" s="21"/>
      <c r="AT65" s="21"/>
      <c r="AU65" s="21"/>
      <c r="AV65" s="21"/>
      <c r="AW65" s="21"/>
    </row>
    <row r="66" spans="1:49" x14ac:dyDescent="0.25">
      <c r="A66" s="1"/>
      <c r="B66" s="1"/>
      <c r="X66" s="21"/>
      <c r="Y66" s="21"/>
      <c r="Z66" s="21">
        <v>51</v>
      </c>
      <c r="AA66" s="23">
        <f t="shared" si="5"/>
        <v>15</v>
      </c>
      <c r="AB66" s="23">
        <f t="shared" ref="AB66:AB95" si="11">$I$17*Z66</f>
        <v>25.5</v>
      </c>
      <c r="AC66" s="24">
        <f t="shared" ref="AC66:AC95" si="12">AC65+AA66+AB66</f>
        <v>1378</v>
      </c>
      <c r="AD66" s="21"/>
      <c r="AE66" s="21">
        <f t="shared" ref="AE66:AE95" si="13">IF(Z66&lt;=$I$20,Z66,AE65)</f>
        <v>10</v>
      </c>
      <c r="AF66" s="21">
        <f t="shared" ref="AF66:AF95" si="14">IF(Z66&lt;$I$20,AC66,IF($I$20=Z66,AC66+$I$18,AF65))</f>
        <v>137.5</v>
      </c>
      <c r="AG66" s="21">
        <f t="shared" ref="AG66:AG95" si="15">IF(Z66&lt;=$I$20,ABS($I$15*(1+$I$19)^Z66),ABS(AG65))</f>
        <v>89.542384827142726</v>
      </c>
      <c r="AH66" s="21" t="e">
        <f t="shared" ref="AH66:AH95" si="16">AE66+($AR$29-AF66)*(AE67-AE66)/(AF67-AF66)</f>
        <v>#DIV/0!</v>
      </c>
      <c r="AI66" s="21"/>
      <c r="AJ66" s="21">
        <f t="shared" ref="AJ66:AJ95" si="17">IF((AG66-AF66)&gt;0,0,1)</f>
        <v>1</v>
      </c>
      <c r="AK66" s="21"/>
      <c r="AL66" s="21"/>
      <c r="AM66" s="21"/>
      <c r="AN66" s="21"/>
      <c r="AO66" s="21"/>
      <c r="AP66" s="21"/>
      <c r="AQ66" s="21"/>
      <c r="AR66" s="21"/>
      <c r="AS66" s="21"/>
      <c r="AT66" s="21"/>
      <c r="AU66" s="21"/>
      <c r="AV66" s="21"/>
      <c r="AW66" s="21"/>
    </row>
    <row r="67" spans="1:49" x14ac:dyDescent="0.25">
      <c r="A67" s="1"/>
      <c r="B67" s="1"/>
      <c r="X67" s="21"/>
      <c r="Y67" s="21"/>
      <c r="Z67" s="21">
        <v>52</v>
      </c>
      <c r="AA67" s="23">
        <f t="shared" si="5"/>
        <v>15</v>
      </c>
      <c r="AB67" s="23">
        <f t="shared" si="11"/>
        <v>26</v>
      </c>
      <c r="AC67" s="24">
        <f t="shared" si="12"/>
        <v>1419</v>
      </c>
      <c r="AD67" s="21"/>
      <c r="AE67" s="21">
        <f t="shared" si="13"/>
        <v>10</v>
      </c>
      <c r="AF67" s="21">
        <f t="shared" si="14"/>
        <v>137.5</v>
      </c>
      <c r="AG67" s="21">
        <f t="shared" si="15"/>
        <v>89.542384827142726</v>
      </c>
      <c r="AH67" s="21" t="e">
        <f t="shared" si="16"/>
        <v>#DIV/0!</v>
      </c>
      <c r="AI67" s="21"/>
      <c r="AJ67" s="21">
        <f t="shared" si="17"/>
        <v>1</v>
      </c>
      <c r="AK67" s="21"/>
      <c r="AL67" s="21"/>
      <c r="AM67" s="21"/>
      <c r="AN67" s="21"/>
      <c r="AO67" s="21"/>
      <c r="AP67" s="21"/>
      <c r="AQ67" s="21"/>
      <c r="AR67" s="21"/>
      <c r="AS67" s="21"/>
      <c r="AT67" s="21"/>
      <c r="AU67" s="21"/>
      <c r="AV67" s="21"/>
      <c r="AW67" s="21"/>
    </row>
    <row r="68" spans="1:49" x14ac:dyDescent="0.25">
      <c r="A68" s="1"/>
      <c r="B68" s="1"/>
      <c r="X68" s="21"/>
      <c r="Y68" s="21"/>
      <c r="Z68" s="21">
        <v>53</v>
      </c>
      <c r="AA68" s="23">
        <f t="shared" si="5"/>
        <v>15</v>
      </c>
      <c r="AB68" s="23">
        <f t="shared" si="11"/>
        <v>26.5</v>
      </c>
      <c r="AC68" s="24">
        <f t="shared" si="12"/>
        <v>1460.5</v>
      </c>
      <c r="AD68" s="21"/>
      <c r="AE68" s="21">
        <f t="shared" si="13"/>
        <v>10</v>
      </c>
      <c r="AF68" s="21">
        <f t="shared" si="14"/>
        <v>137.5</v>
      </c>
      <c r="AG68" s="21">
        <f t="shared" si="15"/>
        <v>89.542384827142726</v>
      </c>
      <c r="AH68" s="21" t="e">
        <f t="shared" si="16"/>
        <v>#DIV/0!</v>
      </c>
      <c r="AI68" s="21"/>
      <c r="AJ68" s="21">
        <f t="shared" si="17"/>
        <v>1</v>
      </c>
      <c r="AK68" s="21"/>
      <c r="AL68" s="21"/>
      <c r="AM68" s="21"/>
      <c r="AN68" s="21"/>
      <c r="AO68" s="21"/>
      <c r="AP68" s="21"/>
      <c r="AQ68" s="21"/>
      <c r="AR68" s="21"/>
      <c r="AS68" s="21"/>
      <c r="AT68" s="21"/>
      <c r="AU68" s="21"/>
      <c r="AV68" s="21"/>
      <c r="AW68" s="21"/>
    </row>
    <row r="69" spans="1:49" x14ac:dyDescent="0.25">
      <c r="A69" s="1"/>
      <c r="B69" s="1"/>
      <c r="X69" s="21"/>
      <c r="Y69" s="21"/>
      <c r="Z69" s="21">
        <v>54</v>
      </c>
      <c r="AA69" s="23">
        <f t="shared" si="5"/>
        <v>15</v>
      </c>
      <c r="AB69" s="23">
        <f t="shared" si="11"/>
        <v>27</v>
      </c>
      <c r="AC69" s="24">
        <f t="shared" si="12"/>
        <v>1502.5</v>
      </c>
      <c r="AD69" s="21"/>
      <c r="AE69" s="21">
        <f t="shared" si="13"/>
        <v>10</v>
      </c>
      <c r="AF69" s="21">
        <f t="shared" si="14"/>
        <v>137.5</v>
      </c>
      <c r="AG69" s="21">
        <f t="shared" si="15"/>
        <v>89.542384827142726</v>
      </c>
      <c r="AH69" s="21" t="e">
        <f t="shared" si="16"/>
        <v>#DIV/0!</v>
      </c>
      <c r="AI69" s="21"/>
      <c r="AJ69" s="21">
        <f t="shared" si="17"/>
        <v>1</v>
      </c>
      <c r="AK69" s="21"/>
      <c r="AL69" s="21"/>
      <c r="AM69" s="21"/>
      <c r="AN69" s="21"/>
      <c r="AO69" s="21"/>
      <c r="AP69" s="21"/>
      <c r="AQ69" s="21"/>
      <c r="AR69" s="21"/>
      <c r="AS69" s="21"/>
      <c r="AT69" s="21"/>
      <c r="AU69" s="21"/>
      <c r="AV69" s="21"/>
      <c r="AW69" s="21"/>
    </row>
    <row r="70" spans="1:49" x14ac:dyDescent="0.25">
      <c r="A70" s="1"/>
      <c r="B70" s="1"/>
      <c r="X70" s="21"/>
      <c r="Y70" s="21"/>
      <c r="Z70" s="21">
        <v>55</v>
      </c>
      <c r="AA70" s="23">
        <f t="shared" si="5"/>
        <v>15</v>
      </c>
      <c r="AB70" s="23">
        <f t="shared" si="11"/>
        <v>27.5</v>
      </c>
      <c r="AC70" s="24">
        <f t="shared" si="12"/>
        <v>1545</v>
      </c>
      <c r="AD70" s="21"/>
      <c r="AE70" s="21">
        <f t="shared" si="13"/>
        <v>10</v>
      </c>
      <c r="AF70" s="21">
        <f t="shared" si="14"/>
        <v>137.5</v>
      </c>
      <c r="AG70" s="21">
        <f t="shared" si="15"/>
        <v>89.542384827142726</v>
      </c>
      <c r="AH70" s="21" t="e">
        <f t="shared" si="16"/>
        <v>#DIV/0!</v>
      </c>
      <c r="AI70" s="21"/>
      <c r="AJ70" s="21">
        <f t="shared" si="17"/>
        <v>1</v>
      </c>
      <c r="AK70" s="21"/>
      <c r="AL70" s="21"/>
      <c r="AM70" s="21"/>
      <c r="AN70" s="21"/>
      <c r="AO70" s="21"/>
      <c r="AP70" s="21"/>
      <c r="AQ70" s="21"/>
      <c r="AR70" s="21"/>
      <c r="AS70" s="21"/>
      <c r="AT70" s="21"/>
      <c r="AU70" s="21"/>
      <c r="AV70" s="21"/>
      <c r="AW70" s="21"/>
    </row>
    <row r="71" spans="1:49" x14ac:dyDescent="0.25">
      <c r="A71" s="1"/>
      <c r="B71" s="1"/>
      <c r="X71" s="21"/>
      <c r="Y71" s="21"/>
      <c r="Z71" s="21">
        <v>56</v>
      </c>
      <c r="AA71" s="23">
        <f t="shared" si="5"/>
        <v>15</v>
      </c>
      <c r="AB71" s="23">
        <f t="shared" si="11"/>
        <v>28</v>
      </c>
      <c r="AC71" s="24">
        <f t="shared" si="12"/>
        <v>1588</v>
      </c>
      <c r="AD71" s="21"/>
      <c r="AE71" s="21">
        <f t="shared" si="13"/>
        <v>10</v>
      </c>
      <c r="AF71" s="21">
        <f t="shared" si="14"/>
        <v>137.5</v>
      </c>
      <c r="AG71" s="21">
        <f t="shared" si="15"/>
        <v>89.542384827142726</v>
      </c>
      <c r="AH71" s="21" t="e">
        <f t="shared" si="16"/>
        <v>#DIV/0!</v>
      </c>
      <c r="AI71" s="21"/>
      <c r="AJ71" s="21">
        <f t="shared" si="17"/>
        <v>1</v>
      </c>
      <c r="AK71" s="21"/>
      <c r="AL71" s="21"/>
      <c r="AM71" s="21"/>
      <c r="AN71" s="21"/>
      <c r="AO71" s="21"/>
      <c r="AP71" s="21"/>
      <c r="AQ71" s="21"/>
      <c r="AR71" s="21"/>
      <c r="AS71" s="21"/>
      <c r="AT71" s="21"/>
      <c r="AU71" s="21"/>
      <c r="AV71" s="21"/>
      <c r="AW71" s="21"/>
    </row>
    <row r="72" spans="1:49" x14ac:dyDescent="0.25">
      <c r="A72" s="1"/>
      <c r="B72" s="1"/>
      <c r="X72" s="21"/>
      <c r="Y72" s="21"/>
      <c r="Z72" s="21">
        <v>57</v>
      </c>
      <c r="AA72" s="23">
        <f t="shared" si="5"/>
        <v>15</v>
      </c>
      <c r="AB72" s="23">
        <f t="shared" si="11"/>
        <v>28.5</v>
      </c>
      <c r="AC72" s="24">
        <f t="shared" si="12"/>
        <v>1631.5</v>
      </c>
      <c r="AD72" s="21"/>
      <c r="AE72" s="21">
        <f t="shared" si="13"/>
        <v>10</v>
      </c>
      <c r="AF72" s="21">
        <f t="shared" si="14"/>
        <v>137.5</v>
      </c>
      <c r="AG72" s="21">
        <f t="shared" si="15"/>
        <v>89.542384827142726</v>
      </c>
      <c r="AH72" s="21" t="e">
        <f t="shared" si="16"/>
        <v>#DIV/0!</v>
      </c>
      <c r="AI72" s="21"/>
      <c r="AJ72" s="21">
        <f t="shared" si="17"/>
        <v>1</v>
      </c>
      <c r="AK72" s="21"/>
      <c r="AL72" s="21"/>
      <c r="AM72" s="21"/>
      <c r="AN72" s="21"/>
      <c r="AO72" s="21"/>
      <c r="AP72" s="21"/>
      <c r="AQ72" s="21"/>
      <c r="AR72" s="21"/>
      <c r="AS72" s="21"/>
      <c r="AT72" s="21"/>
      <c r="AU72" s="21"/>
      <c r="AV72" s="21"/>
      <c r="AW72" s="21"/>
    </row>
    <row r="73" spans="1:49" x14ac:dyDescent="0.25">
      <c r="A73" s="1"/>
      <c r="B73" s="1"/>
      <c r="X73" s="21"/>
      <c r="Y73" s="21"/>
      <c r="Z73" s="21">
        <v>58</v>
      </c>
      <c r="AA73" s="23">
        <f t="shared" si="5"/>
        <v>15</v>
      </c>
      <c r="AB73" s="23">
        <f t="shared" si="11"/>
        <v>29</v>
      </c>
      <c r="AC73" s="24">
        <f t="shared" si="12"/>
        <v>1675.5</v>
      </c>
      <c r="AD73" s="21"/>
      <c r="AE73" s="21">
        <f t="shared" si="13"/>
        <v>10</v>
      </c>
      <c r="AF73" s="21">
        <f t="shared" si="14"/>
        <v>137.5</v>
      </c>
      <c r="AG73" s="21">
        <f t="shared" si="15"/>
        <v>89.542384827142726</v>
      </c>
      <c r="AH73" s="21" t="e">
        <f t="shared" si="16"/>
        <v>#DIV/0!</v>
      </c>
      <c r="AI73" s="21"/>
      <c r="AJ73" s="21">
        <f t="shared" si="17"/>
        <v>1</v>
      </c>
      <c r="AK73" s="21"/>
      <c r="AL73" s="21"/>
      <c r="AM73" s="21"/>
      <c r="AN73" s="21"/>
      <c r="AO73" s="21"/>
      <c r="AP73" s="21"/>
      <c r="AQ73" s="21"/>
      <c r="AR73" s="21"/>
      <c r="AS73" s="21"/>
      <c r="AT73" s="21"/>
      <c r="AU73" s="21"/>
      <c r="AV73" s="21"/>
      <c r="AW73" s="21"/>
    </row>
    <row r="74" spans="1:49" x14ac:dyDescent="0.25">
      <c r="A74" s="1"/>
      <c r="B74" s="1"/>
      <c r="X74" s="21"/>
      <c r="Y74" s="21"/>
      <c r="Z74" s="21">
        <v>59</v>
      </c>
      <c r="AA74" s="23">
        <f t="shared" si="5"/>
        <v>15</v>
      </c>
      <c r="AB74" s="23">
        <f t="shared" si="11"/>
        <v>29.5</v>
      </c>
      <c r="AC74" s="24">
        <f t="shared" si="12"/>
        <v>1720</v>
      </c>
      <c r="AD74" s="21"/>
      <c r="AE74" s="21">
        <f t="shared" si="13"/>
        <v>10</v>
      </c>
      <c r="AF74" s="21">
        <f t="shared" si="14"/>
        <v>137.5</v>
      </c>
      <c r="AG74" s="21">
        <f t="shared" si="15"/>
        <v>89.542384827142726</v>
      </c>
      <c r="AH74" s="21" t="e">
        <f t="shared" si="16"/>
        <v>#DIV/0!</v>
      </c>
      <c r="AI74" s="21"/>
      <c r="AJ74" s="21">
        <f t="shared" si="17"/>
        <v>1</v>
      </c>
      <c r="AK74" s="21"/>
      <c r="AL74" s="21"/>
      <c r="AM74" s="21"/>
      <c r="AN74" s="21"/>
      <c r="AO74" s="21"/>
      <c r="AP74" s="21"/>
      <c r="AQ74" s="21"/>
      <c r="AR74" s="21"/>
      <c r="AS74" s="21"/>
      <c r="AT74" s="21"/>
      <c r="AU74" s="21"/>
      <c r="AV74" s="21"/>
      <c r="AW74" s="21"/>
    </row>
    <row r="75" spans="1:49" x14ac:dyDescent="0.25">
      <c r="A75" s="1"/>
      <c r="B75" s="1"/>
      <c r="X75" s="21"/>
      <c r="Y75" s="21"/>
      <c r="Z75" s="21">
        <v>60</v>
      </c>
      <c r="AA75" s="23">
        <f t="shared" si="5"/>
        <v>15</v>
      </c>
      <c r="AB75" s="23">
        <f t="shared" si="11"/>
        <v>30</v>
      </c>
      <c r="AC75" s="24">
        <f t="shared" si="12"/>
        <v>1765</v>
      </c>
      <c r="AD75" s="21"/>
      <c r="AE75" s="21">
        <f t="shared" si="13"/>
        <v>10</v>
      </c>
      <c r="AF75" s="21">
        <f t="shared" si="14"/>
        <v>137.5</v>
      </c>
      <c r="AG75" s="21">
        <f t="shared" si="15"/>
        <v>89.542384827142726</v>
      </c>
      <c r="AH75" s="21" t="e">
        <f t="shared" si="16"/>
        <v>#DIV/0!</v>
      </c>
      <c r="AI75" s="21"/>
      <c r="AJ75" s="21">
        <f t="shared" si="17"/>
        <v>1</v>
      </c>
      <c r="AK75" s="21"/>
      <c r="AL75" s="21"/>
      <c r="AM75" s="21"/>
      <c r="AN75" s="21"/>
      <c r="AO75" s="21"/>
      <c r="AP75" s="21"/>
      <c r="AQ75" s="21"/>
      <c r="AR75" s="21"/>
      <c r="AS75" s="21"/>
      <c r="AT75" s="21"/>
      <c r="AU75" s="21"/>
      <c r="AV75" s="21"/>
      <c r="AW75" s="21"/>
    </row>
    <row r="76" spans="1:49" x14ac:dyDescent="0.25">
      <c r="A76" s="1"/>
      <c r="B76" s="1"/>
      <c r="X76" s="21"/>
      <c r="Y76" s="21"/>
      <c r="Z76" s="21">
        <v>61</v>
      </c>
      <c r="AA76" s="23">
        <f t="shared" si="5"/>
        <v>15</v>
      </c>
      <c r="AB76" s="23">
        <f t="shared" si="11"/>
        <v>30.5</v>
      </c>
      <c r="AC76" s="24">
        <f t="shared" si="12"/>
        <v>1810.5</v>
      </c>
      <c r="AD76" s="21"/>
      <c r="AE76" s="21">
        <f t="shared" si="13"/>
        <v>10</v>
      </c>
      <c r="AF76" s="21">
        <f t="shared" si="14"/>
        <v>137.5</v>
      </c>
      <c r="AG76" s="21">
        <f t="shared" si="15"/>
        <v>89.542384827142726</v>
      </c>
      <c r="AH76" s="21" t="e">
        <f t="shared" si="16"/>
        <v>#DIV/0!</v>
      </c>
      <c r="AI76" s="21"/>
      <c r="AJ76" s="21">
        <f t="shared" si="17"/>
        <v>1</v>
      </c>
      <c r="AK76" s="21"/>
      <c r="AL76" s="21"/>
      <c r="AM76" s="21"/>
      <c r="AN76" s="21"/>
      <c r="AO76" s="21"/>
      <c r="AP76" s="21"/>
      <c r="AQ76" s="21"/>
      <c r="AR76" s="21"/>
      <c r="AS76" s="21"/>
      <c r="AT76" s="21"/>
      <c r="AU76" s="21"/>
      <c r="AV76" s="21"/>
      <c r="AW76" s="21"/>
    </row>
    <row r="77" spans="1:49" x14ac:dyDescent="0.25">
      <c r="A77" s="1"/>
      <c r="B77" s="1"/>
      <c r="X77" s="21"/>
      <c r="Y77" s="21"/>
      <c r="Z77" s="21">
        <v>62</v>
      </c>
      <c r="AA77" s="23">
        <f t="shared" si="5"/>
        <v>15</v>
      </c>
      <c r="AB77" s="23">
        <f t="shared" si="11"/>
        <v>31</v>
      </c>
      <c r="AC77" s="24">
        <f t="shared" si="12"/>
        <v>1856.5</v>
      </c>
      <c r="AD77" s="21"/>
      <c r="AE77" s="21">
        <f t="shared" si="13"/>
        <v>10</v>
      </c>
      <c r="AF77" s="21">
        <f t="shared" si="14"/>
        <v>137.5</v>
      </c>
      <c r="AG77" s="21">
        <f t="shared" si="15"/>
        <v>89.542384827142726</v>
      </c>
      <c r="AH77" s="21" t="e">
        <f t="shared" si="16"/>
        <v>#DIV/0!</v>
      </c>
      <c r="AI77" s="21"/>
      <c r="AJ77" s="21">
        <f t="shared" si="17"/>
        <v>1</v>
      </c>
      <c r="AK77" s="21"/>
      <c r="AL77" s="21"/>
      <c r="AM77" s="21"/>
      <c r="AN77" s="21"/>
      <c r="AO77" s="21"/>
      <c r="AP77" s="21"/>
      <c r="AQ77" s="21"/>
      <c r="AR77" s="21"/>
      <c r="AS77" s="21"/>
      <c r="AT77" s="21"/>
      <c r="AU77" s="21"/>
      <c r="AV77" s="21"/>
      <c r="AW77" s="21"/>
    </row>
    <row r="78" spans="1:49" x14ac:dyDescent="0.25">
      <c r="A78" s="1"/>
      <c r="B78" s="1"/>
      <c r="X78" s="21"/>
      <c r="Y78" s="21"/>
      <c r="Z78" s="21">
        <v>63</v>
      </c>
      <c r="AA78" s="23">
        <f t="shared" si="5"/>
        <v>15</v>
      </c>
      <c r="AB78" s="23">
        <f t="shared" si="11"/>
        <v>31.5</v>
      </c>
      <c r="AC78" s="24">
        <f t="shared" si="12"/>
        <v>1903</v>
      </c>
      <c r="AD78" s="21"/>
      <c r="AE78" s="21">
        <f t="shared" si="13"/>
        <v>10</v>
      </c>
      <c r="AF78" s="21">
        <f t="shared" si="14"/>
        <v>137.5</v>
      </c>
      <c r="AG78" s="21">
        <f t="shared" si="15"/>
        <v>89.542384827142726</v>
      </c>
      <c r="AH78" s="21" t="e">
        <f t="shared" si="16"/>
        <v>#DIV/0!</v>
      </c>
      <c r="AI78" s="21"/>
      <c r="AJ78" s="21">
        <f t="shared" si="17"/>
        <v>1</v>
      </c>
      <c r="AK78" s="21"/>
      <c r="AL78" s="21"/>
      <c r="AM78" s="21"/>
      <c r="AN78" s="21"/>
      <c r="AO78" s="21"/>
      <c r="AP78" s="21"/>
      <c r="AQ78" s="21"/>
      <c r="AR78" s="21"/>
      <c r="AS78" s="21"/>
      <c r="AT78" s="21"/>
      <c r="AU78" s="21"/>
      <c r="AV78" s="21"/>
      <c r="AW78" s="21"/>
    </row>
    <row r="79" spans="1:49" x14ac:dyDescent="0.25">
      <c r="A79" s="1"/>
      <c r="B79" s="1"/>
      <c r="X79" s="21"/>
      <c r="Y79" s="21"/>
      <c r="Z79" s="21">
        <v>64</v>
      </c>
      <c r="AA79" s="23">
        <f t="shared" si="5"/>
        <v>15</v>
      </c>
      <c r="AB79" s="23">
        <f t="shared" si="11"/>
        <v>32</v>
      </c>
      <c r="AC79" s="24">
        <f t="shared" si="12"/>
        <v>1950</v>
      </c>
      <c r="AD79" s="21"/>
      <c r="AE79" s="21">
        <f t="shared" si="13"/>
        <v>10</v>
      </c>
      <c r="AF79" s="21">
        <f t="shared" si="14"/>
        <v>137.5</v>
      </c>
      <c r="AG79" s="21">
        <f t="shared" si="15"/>
        <v>89.542384827142726</v>
      </c>
      <c r="AH79" s="21" t="e">
        <f t="shared" si="16"/>
        <v>#DIV/0!</v>
      </c>
      <c r="AI79" s="21"/>
      <c r="AJ79" s="21">
        <f t="shared" si="17"/>
        <v>1</v>
      </c>
      <c r="AK79" s="21"/>
      <c r="AL79" s="21"/>
      <c r="AM79" s="21"/>
      <c r="AN79" s="21"/>
      <c r="AO79" s="21"/>
      <c r="AP79" s="21"/>
      <c r="AQ79" s="21"/>
      <c r="AR79" s="21"/>
      <c r="AS79" s="21"/>
      <c r="AT79" s="21"/>
      <c r="AU79" s="21"/>
      <c r="AV79" s="21"/>
      <c r="AW79" s="21"/>
    </row>
    <row r="80" spans="1:49" x14ac:dyDescent="0.25">
      <c r="A80" s="1"/>
      <c r="B80" s="1"/>
      <c r="X80" s="21"/>
      <c r="Y80" s="21"/>
      <c r="Z80" s="21">
        <v>65</v>
      </c>
      <c r="AA80" s="23">
        <f t="shared" si="5"/>
        <v>15</v>
      </c>
      <c r="AB80" s="23">
        <f t="shared" si="11"/>
        <v>32.5</v>
      </c>
      <c r="AC80" s="24">
        <f t="shared" si="12"/>
        <v>1997.5</v>
      </c>
      <c r="AD80" s="21"/>
      <c r="AE80" s="21">
        <f t="shared" si="13"/>
        <v>10</v>
      </c>
      <c r="AF80" s="21">
        <f t="shared" si="14"/>
        <v>137.5</v>
      </c>
      <c r="AG80" s="21">
        <f t="shared" si="15"/>
        <v>89.542384827142726</v>
      </c>
      <c r="AH80" s="21" t="e">
        <f t="shared" si="16"/>
        <v>#DIV/0!</v>
      </c>
      <c r="AI80" s="21"/>
      <c r="AJ80" s="21">
        <f t="shared" si="17"/>
        <v>1</v>
      </c>
      <c r="AK80" s="21"/>
      <c r="AL80" s="21"/>
      <c r="AM80" s="21"/>
      <c r="AN80" s="21"/>
      <c r="AO80" s="21"/>
      <c r="AP80" s="21"/>
      <c r="AQ80" s="21"/>
      <c r="AR80" s="21"/>
      <c r="AS80" s="21"/>
      <c r="AT80" s="21"/>
      <c r="AU80" s="21"/>
      <c r="AV80" s="21"/>
      <c r="AW80" s="21"/>
    </row>
    <row r="81" spans="1:49" x14ac:dyDescent="0.25">
      <c r="A81" s="1"/>
      <c r="B81" s="1"/>
      <c r="X81" s="21"/>
      <c r="Y81" s="21"/>
      <c r="Z81" s="21">
        <v>66</v>
      </c>
      <c r="AA81" s="23">
        <f t="shared" ref="AA81:AA95" si="18">$I$16</f>
        <v>15</v>
      </c>
      <c r="AB81" s="23">
        <f t="shared" si="11"/>
        <v>33</v>
      </c>
      <c r="AC81" s="24">
        <f t="shared" si="12"/>
        <v>2045.5</v>
      </c>
      <c r="AD81" s="21"/>
      <c r="AE81" s="21">
        <f t="shared" si="13"/>
        <v>10</v>
      </c>
      <c r="AF81" s="21">
        <f t="shared" si="14"/>
        <v>137.5</v>
      </c>
      <c r="AG81" s="21">
        <f t="shared" si="15"/>
        <v>89.542384827142726</v>
      </c>
      <c r="AH81" s="21" t="e">
        <f t="shared" si="16"/>
        <v>#DIV/0!</v>
      </c>
      <c r="AI81" s="21"/>
      <c r="AJ81" s="21">
        <f t="shared" si="17"/>
        <v>1</v>
      </c>
      <c r="AK81" s="21"/>
      <c r="AL81" s="21"/>
      <c r="AM81" s="21"/>
      <c r="AN81" s="21"/>
      <c r="AO81" s="21"/>
      <c r="AP81" s="21"/>
      <c r="AQ81" s="21"/>
      <c r="AR81" s="21"/>
      <c r="AS81" s="21"/>
      <c r="AT81" s="21"/>
      <c r="AU81" s="21"/>
      <c r="AV81" s="21"/>
      <c r="AW81" s="21"/>
    </row>
    <row r="82" spans="1:49" x14ac:dyDescent="0.25">
      <c r="A82" s="1"/>
      <c r="B82" s="1"/>
      <c r="X82" s="21"/>
      <c r="Y82" s="21"/>
      <c r="Z82" s="21">
        <v>67</v>
      </c>
      <c r="AA82" s="23">
        <f t="shared" si="18"/>
        <v>15</v>
      </c>
      <c r="AB82" s="23">
        <f t="shared" si="11"/>
        <v>33.5</v>
      </c>
      <c r="AC82" s="24">
        <f t="shared" si="12"/>
        <v>2094</v>
      </c>
      <c r="AD82" s="21"/>
      <c r="AE82" s="21">
        <f t="shared" si="13"/>
        <v>10</v>
      </c>
      <c r="AF82" s="21">
        <f t="shared" si="14"/>
        <v>137.5</v>
      </c>
      <c r="AG82" s="21">
        <f t="shared" si="15"/>
        <v>89.542384827142726</v>
      </c>
      <c r="AH82" s="21" t="e">
        <f t="shared" si="16"/>
        <v>#DIV/0!</v>
      </c>
      <c r="AI82" s="21"/>
      <c r="AJ82" s="21">
        <f t="shared" si="17"/>
        <v>1</v>
      </c>
      <c r="AK82" s="21"/>
      <c r="AL82" s="21"/>
      <c r="AM82" s="21"/>
      <c r="AN82" s="21"/>
      <c r="AO82" s="21"/>
      <c r="AP82" s="21"/>
      <c r="AQ82" s="21"/>
      <c r="AR82" s="21"/>
      <c r="AS82" s="21"/>
      <c r="AT82" s="21"/>
      <c r="AU82" s="21"/>
      <c r="AV82" s="21"/>
      <c r="AW82" s="21"/>
    </row>
    <row r="83" spans="1:49" x14ac:dyDescent="0.25">
      <c r="A83" s="1"/>
      <c r="B83" s="1"/>
      <c r="X83" s="21"/>
      <c r="Y83" s="21"/>
      <c r="Z83" s="21">
        <v>68</v>
      </c>
      <c r="AA83" s="23">
        <f t="shared" si="18"/>
        <v>15</v>
      </c>
      <c r="AB83" s="23">
        <f t="shared" si="11"/>
        <v>34</v>
      </c>
      <c r="AC83" s="24">
        <f t="shared" si="12"/>
        <v>2143</v>
      </c>
      <c r="AD83" s="21"/>
      <c r="AE83" s="21">
        <f t="shared" si="13"/>
        <v>10</v>
      </c>
      <c r="AF83" s="21">
        <f t="shared" si="14"/>
        <v>137.5</v>
      </c>
      <c r="AG83" s="21">
        <f t="shared" si="15"/>
        <v>89.542384827142726</v>
      </c>
      <c r="AH83" s="21" t="e">
        <f t="shared" si="16"/>
        <v>#DIV/0!</v>
      </c>
      <c r="AI83" s="21"/>
      <c r="AJ83" s="21">
        <f t="shared" si="17"/>
        <v>1</v>
      </c>
      <c r="AK83" s="21"/>
      <c r="AL83" s="21"/>
      <c r="AM83" s="21"/>
      <c r="AN83" s="21"/>
      <c r="AO83" s="21"/>
      <c r="AP83" s="21"/>
      <c r="AQ83" s="21"/>
      <c r="AR83" s="21"/>
      <c r="AS83" s="21"/>
      <c r="AT83" s="21"/>
      <c r="AU83" s="21"/>
      <c r="AV83" s="21"/>
      <c r="AW83" s="21"/>
    </row>
    <row r="84" spans="1:49" x14ac:dyDescent="0.25">
      <c r="A84" s="1"/>
      <c r="B84" s="1"/>
      <c r="X84" s="21"/>
      <c r="Y84" s="21"/>
      <c r="Z84" s="21">
        <v>69</v>
      </c>
      <c r="AA84" s="23">
        <f t="shared" si="18"/>
        <v>15</v>
      </c>
      <c r="AB84" s="23">
        <f t="shared" si="11"/>
        <v>34.5</v>
      </c>
      <c r="AC84" s="24">
        <f t="shared" si="12"/>
        <v>2192.5</v>
      </c>
      <c r="AD84" s="21"/>
      <c r="AE84" s="21">
        <f t="shared" si="13"/>
        <v>10</v>
      </c>
      <c r="AF84" s="21">
        <f t="shared" si="14"/>
        <v>137.5</v>
      </c>
      <c r="AG84" s="21">
        <f t="shared" si="15"/>
        <v>89.542384827142726</v>
      </c>
      <c r="AH84" s="21" t="e">
        <f t="shared" si="16"/>
        <v>#DIV/0!</v>
      </c>
      <c r="AI84" s="21"/>
      <c r="AJ84" s="21">
        <f t="shared" si="17"/>
        <v>1</v>
      </c>
      <c r="AK84" s="21"/>
      <c r="AL84" s="21"/>
      <c r="AM84" s="21"/>
      <c r="AN84" s="21"/>
      <c r="AO84" s="21"/>
      <c r="AP84" s="21"/>
      <c r="AQ84" s="21"/>
      <c r="AR84" s="21"/>
      <c r="AS84" s="21"/>
      <c r="AT84" s="21"/>
      <c r="AU84" s="21"/>
      <c r="AV84" s="21"/>
      <c r="AW84" s="21"/>
    </row>
    <row r="85" spans="1:49" x14ac:dyDescent="0.25">
      <c r="A85" s="1"/>
      <c r="B85" s="1"/>
      <c r="X85" s="21"/>
      <c r="Y85" s="21"/>
      <c r="Z85" s="21">
        <v>70</v>
      </c>
      <c r="AA85" s="23">
        <f t="shared" si="18"/>
        <v>15</v>
      </c>
      <c r="AB85" s="23">
        <f t="shared" si="11"/>
        <v>35</v>
      </c>
      <c r="AC85" s="24">
        <f t="shared" si="12"/>
        <v>2242.5</v>
      </c>
      <c r="AD85" s="21"/>
      <c r="AE85" s="21">
        <f t="shared" si="13"/>
        <v>10</v>
      </c>
      <c r="AF85" s="21">
        <f t="shared" si="14"/>
        <v>137.5</v>
      </c>
      <c r="AG85" s="21">
        <f t="shared" si="15"/>
        <v>89.542384827142726</v>
      </c>
      <c r="AH85" s="21" t="e">
        <f t="shared" si="16"/>
        <v>#DIV/0!</v>
      </c>
      <c r="AI85" s="21"/>
      <c r="AJ85" s="21">
        <f t="shared" si="17"/>
        <v>1</v>
      </c>
      <c r="AK85" s="21"/>
      <c r="AL85" s="21"/>
      <c r="AM85" s="21"/>
      <c r="AN85" s="21"/>
      <c r="AO85" s="21"/>
      <c r="AP85" s="21"/>
      <c r="AQ85" s="21"/>
      <c r="AR85" s="21"/>
      <c r="AS85" s="21"/>
      <c r="AT85" s="21"/>
      <c r="AU85" s="21"/>
      <c r="AV85" s="21"/>
      <c r="AW85" s="21"/>
    </row>
    <row r="86" spans="1:49" x14ac:dyDescent="0.25">
      <c r="A86" s="1"/>
      <c r="B86" s="1"/>
      <c r="X86" s="21"/>
      <c r="Y86" s="21"/>
      <c r="Z86" s="21">
        <v>71</v>
      </c>
      <c r="AA86" s="23">
        <f t="shared" si="18"/>
        <v>15</v>
      </c>
      <c r="AB86" s="23">
        <f t="shared" si="11"/>
        <v>35.5</v>
      </c>
      <c r="AC86" s="24">
        <f t="shared" si="12"/>
        <v>2293</v>
      </c>
      <c r="AD86" s="21"/>
      <c r="AE86" s="21">
        <f t="shared" si="13"/>
        <v>10</v>
      </c>
      <c r="AF86" s="21">
        <f t="shared" si="14"/>
        <v>137.5</v>
      </c>
      <c r="AG86" s="21">
        <f t="shared" si="15"/>
        <v>89.542384827142726</v>
      </c>
      <c r="AH86" s="21" t="e">
        <f t="shared" si="16"/>
        <v>#DIV/0!</v>
      </c>
      <c r="AI86" s="21"/>
      <c r="AJ86" s="21">
        <f t="shared" si="17"/>
        <v>1</v>
      </c>
      <c r="AK86" s="21"/>
      <c r="AL86" s="21"/>
      <c r="AM86" s="21"/>
      <c r="AN86" s="21"/>
      <c r="AO86" s="21"/>
      <c r="AP86" s="21"/>
      <c r="AQ86" s="21"/>
      <c r="AR86" s="21"/>
      <c r="AS86" s="21"/>
      <c r="AT86" s="21"/>
      <c r="AU86" s="21"/>
      <c r="AV86" s="21"/>
      <c r="AW86" s="21"/>
    </row>
    <row r="87" spans="1:49" x14ac:dyDescent="0.25">
      <c r="A87" s="1"/>
      <c r="B87" s="1"/>
      <c r="X87" s="21"/>
      <c r="Y87" s="21"/>
      <c r="Z87" s="21">
        <v>72</v>
      </c>
      <c r="AA87" s="23">
        <f t="shared" si="18"/>
        <v>15</v>
      </c>
      <c r="AB87" s="23">
        <f t="shared" si="11"/>
        <v>36</v>
      </c>
      <c r="AC87" s="24">
        <f t="shared" si="12"/>
        <v>2344</v>
      </c>
      <c r="AD87" s="21"/>
      <c r="AE87" s="21">
        <f t="shared" si="13"/>
        <v>10</v>
      </c>
      <c r="AF87" s="21">
        <f t="shared" si="14"/>
        <v>137.5</v>
      </c>
      <c r="AG87" s="21">
        <f t="shared" si="15"/>
        <v>89.542384827142726</v>
      </c>
      <c r="AH87" s="21" t="e">
        <f t="shared" si="16"/>
        <v>#DIV/0!</v>
      </c>
      <c r="AI87" s="21"/>
      <c r="AJ87" s="21">
        <f t="shared" si="17"/>
        <v>1</v>
      </c>
      <c r="AK87" s="21"/>
      <c r="AL87" s="21"/>
      <c r="AM87" s="21"/>
      <c r="AN87" s="21"/>
      <c r="AO87" s="21"/>
      <c r="AP87" s="21"/>
      <c r="AQ87" s="21"/>
      <c r="AR87" s="21"/>
      <c r="AS87" s="21"/>
      <c r="AT87" s="21"/>
      <c r="AU87" s="21"/>
      <c r="AV87" s="21"/>
      <c r="AW87" s="21"/>
    </row>
    <row r="88" spans="1:49" x14ac:dyDescent="0.25">
      <c r="A88" s="1"/>
      <c r="B88" s="1"/>
      <c r="X88" s="21"/>
      <c r="Y88" s="21"/>
      <c r="Z88" s="21">
        <v>73</v>
      </c>
      <c r="AA88" s="23">
        <f t="shared" si="18"/>
        <v>15</v>
      </c>
      <c r="AB88" s="23">
        <f t="shared" si="11"/>
        <v>36.5</v>
      </c>
      <c r="AC88" s="24">
        <f t="shared" si="12"/>
        <v>2395.5</v>
      </c>
      <c r="AD88" s="21"/>
      <c r="AE88" s="21">
        <f t="shared" si="13"/>
        <v>10</v>
      </c>
      <c r="AF88" s="21">
        <f t="shared" si="14"/>
        <v>137.5</v>
      </c>
      <c r="AG88" s="21">
        <f t="shared" si="15"/>
        <v>89.542384827142726</v>
      </c>
      <c r="AH88" s="21" t="e">
        <f t="shared" si="16"/>
        <v>#DIV/0!</v>
      </c>
      <c r="AI88" s="21"/>
      <c r="AJ88" s="21">
        <f t="shared" si="17"/>
        <v>1</v>
      </c>
      <c r="AK88" s="21"/>
      <c r="AL88" s="21"/>
      <c r="AM88" s="21"/>
      <c r="AN88" s="21"/>
      <c r="AO88" s="21"/>
      <c r="AP88" s="21"/>
      <c r="AQ88" s="21"/>
      <c r="AR88" s="21"/>
      <c r="AS88" s="21"/>
      <c r="AT88" s="21"/>
      <c r="AU88" s="21"/>
      <c r="AV88" s="21"/>
      <c r="AW88" s="21"/>
    </row>
    <row r="89" spans="1:49" x14ac:dyDescent="0.25">
      <c r="A89" s="1"/>
      <c r="B89" s="1"/>
      <c r="X89" s="21"/>
      <c r="Y89" s="21"/>
      <c r="Z89" s="21">
        <v>74</v>
      </c>
      <c r="AA89" s="23">
        <f t="shared" si="18"/>
        <v>15</v>
      </c>
      <c r="AB89" s="23">
        <f t="shared" si="11"/>
        <v>37</v>
      </c>
      <c r="AC89" s="24">
        <f t="shared" si="12"/>
        <v>2447.5</v>
      </c>
      <c r="AD89" s="21"/>
      <c r="AE89" s="21">
        <f t="shared" si="13"/>
        <v>10</v>
      </c>
      <c r="AF89" s="21">
        <f t="shared" si="14"/>
        <v>137.5</v>
      </c>
      <c r="AG89" s="21">
        <f t="shared" si="15"/>
        <v>89.542384827142726</v>
      </c>
      <c r="AH89" s="21" t="e">
        <f t="shared" si="16"/>
        <v>#DIV/0!</v>
      </c>
      <c r="AI89" s="21"/>
      <c r="AJ89" s="21">
        <f t="shared" si="17"/>
        <v>1</v>
      </c>
      <c r="AK89" s="21"/>
      <c r="AL89" s="21"/>
      <c r="AM89" s="21"/>
      <c r="AN89" s="21"/>
      <c r="AO89" s="21"/>
      <c r="AP89" s="21"/>
      <c r="AQ89" s="21"/>
      <c r="AR89" s="21"/>
      <c r="AS89" s="21"/>
      <c r="AT89" s="21"/>
      <c r="AU89" s="21"/>
      <c r="AV89" s="21"/>
      <c r="AW89" s="21"/>
    </row>
    <row r="90" spans="1:49" x14ac:dyDescent="0.25">
      <c r="A90" s="1"/>
      <c r="B90" s="1"/>
      <c r="X90" s="21"/>
      <c r="Y90" s="21"/>
      <c r="Z90" s="21">
        <v>75</v>
      </c>
      <c r="AA90" s="23">
        <f t="shared" si="18"/>
        <v>15</v>
      </c>
      <c r="AB90" s="23">
        <f t="shared" si="11"/>
        <v>37.5</v>
      </c>
      <c r="AC90" s="24">
        <f t="shared" si="12"/>
        <v>2500</v>
      </c>
      <c r="AD90" s="21"/>
      <c r="AE90" s="21">
        <f t="shared" si="13"/>
        <v>10</v>
      </c>
      <c r="AF90" s="21">
        <f t="shared" si="14"/>
        <v>137.5</v>
      </c>
      <c r="AG90" s="21">
        <f t="shared" si="15"/>
        <v>89.542384827142726</v>
      </c>
      <c r="AH90" s="21" t="e">
        <f t="shared" si="16"/>
        <v>#DIV/0!</v>
      </c>
      <c r="AI90" s="21"/>
      <c r="AJ90" s="21">
        <f t="shared" si="17"/>
        <v>1</v>
      </c>
      <c r="AK90" s="21"/>
      <c r="AL90" s="21"/>
      <c r="AM90" s="21"/>
      <c r="AN90" s="21"/>
      <c r="AO90" s="21"/>
      <c r="AP90" s="21"/>
      <c r="AQ90" s="21"/>
      <c r="AR90" s="21"/>
      <c r="AS90" s="21"/>
      <c r="AT90" s="21"/>
      <c r="AU90" s="21"/>
      <c r="AV90" s="21"/>
      <c r="AW90" s="21"/>
    </row>
    <row r="91" spans="1:49" x14ac:dyDescent="0.25">
      <c r="A91" s="1"/>
      <c r="B91" s="1"/>
      <c r="X91" s="21"/>
      <c r="Y91" s="21"/>
      <c r="Z91" s="21">
        <v>76</v>
      </c>
      <c r="AA91" s="23">
        <f t="shared" si="18"/>
        <v>15</v>
      </c>
      <c r="AB91" s="23">
        <f t="shared" si="11"/>
        <v>38</v>
      </c>
      <c r="AC91" s="24">
        <f t="shared" si="12"/>
        <v>2553</v>
      </c>
      <c r="AD91" s="21"/>
      <c r="AE91" s="21">
        <f t="shared" si="13"/>
        <v>10</v>
      </c>
      <c r="AF91" s="21">
        <f t="shared" si="14"/>
        <v>137.5</v>
      </c>
      <c r="AG91" s="21">
        <f t="shared" si="15"/>
        <v>89.542384827142726</v>
      </c>
      <c r="AH91" s="21" t="e">
        <f t="shared" si="16"/>
        <v>#DIV/0!</v>
      </c>
      <c r="AI91" s="21"/>
      <c r="AJ91" s="21">
        <f t="shared" si="17"/>
        <v>1</v>
      </c>
      <c r="AK91" s="21"/>
      <c r="AL91" s="21"/>
      <c r="AM91" s="21"/>
      <c r="AN91" s="21"/>
      <c r="AO91" s="21"/>
      <c r="AP91" s="21"/>
      <c r="AQ91" s="21"/>
      <c r="AR91" s="21"/>
      <c r="AS91" s="21"/>
      <c r="AT91" s="21"/>
      <c r="AU91" s="21"/>
      <c r="AV91" s="21"/>
      <c r="AW91" s="21"/>
    </row>
    <row r="92" spans="1:49" x14ac:dyDescent="0.25">
      <c r="A92" s="1"/>
      <c r="B92" s="1"/>
      <c r="X92" s="21"/>
      <c r="Y92" s="21"/>
      <c r="Z92" s="21">
        <v>77</v>
      </c>
      <c r="AA92" s="23">
        <f t="shared" si="18"/>
        <v>15</v>
      </c>
      <c r="AB92" s="23">
        <f t="shared" si="11"/>
        <v>38.5</v>
      </c>
      <c r="AC92" s="24">
        <f t="shared" si="12"/>
        <v>2606.5</v>
      </c>
      <c r="AD92" s="21"/>
      <c r="AE92" s="21">
        <f t="shared" si="13"/>
        <v>10</v>
      </c>
      <c r="AF92" s="21">
        <f t="shared" si="14"/>
        <v>137.5</v>
      </c>
      <c r="AG92" s="21">
        <f t="shared" si="15"/>
        <v>89.542384827142726</v>
      </c>
      <c r="AH92" s="21" t="e">
        <f t="shared" si="16"/>
        <v>#DIV/0!</v>
      </c>
      <c r="AI92" s="21"/>
      <c r="AJ92" s="21">
        <f t="shared" si="17"/>
        <v>1</v>
      </c>
      <c r="AK92" s="21"/>
      <c r="AL92" s="21"/>
      <c r="AM92" s="21"/>
      <c r="AN92" s="21"/>
      <c r="AO92" s="21"/>
      <c r="AP92" s="21"/>
      <c r="AQ92" s="21"/>
      <c r="AR92" s="21"/>
      <c r="AS92" s="21"/>
      <c r="AT92" s="21"/>
      <c r="AU92" s="21"/>
      <c r="AV92" s="21"/>
      <c r="AW92" s="21"/>
    </row>
    <row r="93" spans="1:49" x14ac:dyDescent="0.25">
      <c r="A93" s="1"/>
      <c r="B93" s="1"/>
      <c r="X93" s="21"/>
      <c r="Y93" s="21"/>
      <c r="Z93" s="21">
        <v>78</v>
      </c>
      <c r="AA93" s="23">
        <f t="shared" si="18"/>
        <v>15</v>
      </c>
      <c r="AB93" s="23">
        <f t="shared" si="11"/>
        <v>39</v>
      </c>
      <c r="AC93" s="24">
        <f t="shared" si="12"/>
        <v>2660.5</v>
      </c>
      <c r="AD93" s="21"/>
      <c r="AE93" s="21">
        <f t="shared" si="13"/>
        <v>10</v>
      </c>
      <c r="AF93" s="21">
        <f t="shared" si="14"/>
        <v>137.5</v>
      </c>
      <c r="AG93" s="21">
        <f t="shared" si="15"/>
        <v>89.542384827142726</v>
      </c>
      <c r="AH93" s="21" t="e">
        <f t="shared" si="16"/>
        <v>#DIV/0!</v>
      </c>
      <c r="AI93" s="21"/>
      <c r="AJ93" s="21">
        <f t="shared" si="17"/>
        <v>1</v>
      </c>
      <c r="AK93" s="21"/>
      <c r="AL93" s="21"/>
      <c r="AM93" s="21"/>
      <c r="AN93" s="21"/>
      <c r="AO93" s="21"/>
      <c r="AP93" s="21"/>
      <c r="AQ93" s="21"/>
      <c r="AR93" s="21"/>
      <c r="AS93" s="21"/>
      <c r="AT93" s="21"/>
      <c r="AU93" s="21"/>
      <c r="AV93" s="21"/>
      <c r="AW93" s="21"/>
    </row>
    <row r="94" spans="1:49" x14ac:dyDescent="0.25">
      <c r="A94" s="1"/>
      <c r="B94" s="1"/>
      <c r="X94" s="21"/>
      <c r="Y94" s="21"/>
      <c r="Z94" s="21">
        <v>79</v>
      </c>
      <c r="AA94" s="23">
        <f t="shared" si="18"/>
        <v>15</v>
      </c>
      <c r="AB94" s="23">
        <f t="shared" si="11"/>
        <v>39.5</v>
      </c>
      <c r="AC94" s="24">
        <f t="shared" si="12"/>
        <v>2715</v>
      </c>
      <c r="AD94" s="21"/>
      <c r="AE94" s="21">
        <f t="shared" si="13"/>
        <v>10</v>
      </c>
      <c r="AF94" s="21">
        <f t="shared" si="14"/>
        <v>137.5</v>
      </c>
      <c r="AG94" s="21">
        <f t="shared" si="15"/>
        <v>89.542384827142726</v>
      </c>
      <c r="AH94" s="21" t="e">
        <f t="shared" si="16"/>
        <v>#DIV/0!</v>
      </c>
      <c r="AI94" s="21"/>
      <c r="AJ94" s="21">
        <f t="shared" si="17"/>
        <v>1</v>
      </c>
      <c r="AK94" s="21"/>
      <c r="AL94" s="21"/>
      <c r="AM94" s="21"/>
      <c r="AN94" s="21"/>
      <c r="AO94" s="21"/>
      <c r="AP94" s="21"/>
      <c r="AQ94" s="21"/>
      <c r="AR94" s="21"/>
      <c r="AS94" s="21"/>
      <c r="AT94" s="21"/>
      <c r="AU94" s="21"/>
      <c r="AV94" s="21"/>
      <c r="AW94" s="21"/>
    </row>
    <row r="95" spans="1:49" x14ac:dyDescent="0.25">
      <c r="A95" s="1"/>
      <c r="B95" s="1"/>
      <c r="X95" s="21"/>
      <c r="Y95" s="21"/>
      <c r="Z95" s="21">
        <v>80</v>
      </c>
      <c r="AA95" s="23">
        <f t="shared" si="18"/>
        <v>15</v>
      </c>
      <c r="AB95" s="23">
        <f t="shared" si="11"/>
        <v>40</v>
      </c>
      <c r="AC95" s="24">
        <f t="shared" si="12"/>
        <v>2770</v>
      </c>
      <c r="AD95" s="21"/>
      <c r="AE95" s="21">
        <f t="shared" si="13"/>
        <v>10</v>
      </c>
      <c r="AF95" s="21">
        <f t="shared" si="14"/>
        <v>137.5</v>
      </c>
      <c r="AG95" s="21">
        <f t="shared" si="15"/>
        <v>89.542384827142726</v>
      </c>
      <c r="AH95" s="21">
        <f t="shared" si="16"/>
        <v>5.6077092248275804</v>
      </c>
      <c r="AI95" s="21"/>
      <c r="AJ95" s="21">
        <f t="shared" si="17"/>
        <v>1</v>
      </c>
      <c r="AK95" s="21"/>
      <c r="AL95" s="21"/>
      <c r="AM95" s="21"/>
      <c r="AN95" s="21"/>
      <c r="AO95" s="21"/>
      <c r="AP95" s="21"/>
      <c r="AQ95" s="21"/>
      <c r="AR95" s="21"/>
      <c r="AS95" s="21"/>
      <c r="AT95" s="21"/>
      <c r="AU95" s="21"/>
      <c r="AV95" s="21"/>
      <c r="AW95" s="21"/>
    </row>
    <row r="96" spans="1:49" x14ac:dyDescent="0.25">
      <c r="A96" s="1"/>
      <c r="B96" s="1"/>
      <c r="X96" s="21"/>
      <c r="Y96" s="21"/>
      <c r="Z96" s="21"/>
      <c r="AA96" s="23"/>
      <c r="AB96" s="23"/>
      <c r="AC96" s="24"/>
      <c r="AD96" s="21"/>
      <c r="AE96" s="21"/>
      <c r="AF96" s="21"/>
      <c r="AG96" s="21"/>
      <c r="AH96" s="21"/>
      <c r="AI96" s="21"/>
      <c r="AJ96" s="21"/>
      <c r="AK96" s="21"/>
      <c r="AL96" s="21"/>
      <c r="AM96" s="21"/>
      <c r="AN96" s="21"/>
      <c r="AO96" s="21"/>
      <c r="AP96" s="21"/>
      <c r="AQ96" s="21"/>
      <c r="AR96" s="21"/>
      <c r="AS96" s="21"/>
      <c r="AT96" s="21"/>
      <c r="AU96" s="21"/>
      <c r="AV96" s="21"/>
      <c r="AW96" s="21"/>
    </row>
    <row r="97" spans="1:49" x14ac:dyDescent="0.25">
      <c r="A97" s="1"/>
      <c r="B97" s="1"/>
      <c r="X97" s="21"/>
      <c r="Y97" s="21"/>
      <c r="Z97" s="21"/>
      <c r="AA97" s="23"/>
      <c r="AB97" s="23"/>
      <c r="AC97" s="24"/>
      <c r="AD97" s="21"/>
      <c r="AE97" s="21"/>
      <c r="AF97" s="21"/>
      <c r="AG97" s="21"/>
      <c r="AH97" s="21"/>
      <c r="AI97" s="21"/>
      <c r="AJ97" s="21"/>
      <c r="AK97" s="21"/>
      <c r="AL97" s="21"/>
      <c r="AM97" s="21"/>
      <c r="AN97" s="21"/>
      <c r="AO97" s="21"/>
      <c r="AP97" s="21"/>
      <c r="AQ97" s="21"/>
      <c r="AR97" s="21"/>
      <c r="AS97" s="21"/>
      <c r="AT97" s="21"/>
      <c r="AU97" s="21"/>
      <c r="AV97" s="21"/>
      <c r="AW97" s="21"/>
    </row>
    <row r="98" spans="1:49" x14ac:dyDescent="0.25">
      <c r="A98" s="1"/>
      <c r="B98" s="1"/>
      <c r="X98" s="21"/>
      <c r="Y98" s="21"/>
      <c r="Z98" s="21"/>
      <c r="AA98" s="23"/>
      <c r="AB98" s="23"/>
      <c r="AC98" s="24"/>
      <c r="AD98" s="21"/>
      <c r="AE98" s="21"/>
      <c r="AF98" s="21"/>
      <c r="AG98" s="21"/>
      <c r="AH98" s="21"/>
      <c r="AI98" s="21"/>
      <c r="AJ98" s="21"/>
      <c r="AK98" s="21"/>
      <c r="AL98" s="21"/>
      <c r="AM98" s="21"/>
      <c r="AN98" s="21"/>
      <c r="AO98" s="21"/>
      <c r="AP98" s="21"/>
      <c r="AQ98" s="21"/>
      <c r="AR98" s="21"/>
      <c r="AS98" s="21"/>
      <c r="AT98" s="21"/>
      <c r="AU98" s="21"/>
      <c r="AV98" s="21"/>
      <c r="AW98" s="21"/>
    </row>
    <row r="99" spans="1:49" x14ac:dyDescent="0.25">
      <c r="A99" s="1"/>
      <c r="B99" s="1"/>
      <c r="X99" s="21"/>
      <c r="Y99" s="21"/>
      <c r="Z99" s="21"/>
      <c r="AA99" s="23"/>
      <c r="AB99" s="23"/>
      <c r="AC99" s="24"/>
      <c r="AD99" s="21"/>
      <c r="AE99" s="21"/>
      <c r="AF99" s="21"/>
      <c r="AG99" s="21"/>
      <c r="AH99" s="21"/>
      <c r="AI99" s="21"/>
      <c r="AJ99" s="21"/>
      <c r="AK99" s="21"/>
      <c r="AL99" s="21"/>
      <c r="AM99" s="21"/>
      <c r="AN99" s="21"/>
      <c r="AO99" s="21"/>
      <c r="AP99" s="21"/>
      <c r="AQ99" s="21"/>
      <c r="AR99" s="21"/>
      <c r="AS99" s="21"/>
      <c r="AT99" s="21"/>
      <c r="AU99" s="21"/>
      <c r="AV99" s="21"/>
      <c r="AW99" s="21"/>
    </row>
    <row r="100" spans="1:49" x14ac:dyDescent="0.25">
      <c r="A100" s="1"/>
      <c r="B100" s="1"/>
      <c r="X100" s="21"/>
      <c r="Y100" s="21"/>
      <c r="Z100" s="21"/>
      <c r="AA100" s="23"/>
      <c r="AB100" s="23"/>
      <c r="AC100" s="24"/>
      <c r="AD100" s="21"/>
      <c r="AE100" s="21"/>
      <c r="AF100" s="21"/>
      <c r="AG100" s="21"/>
      <c r="AH100" s="21"/>
      <c r="AI100" s="21"/>
      <c r="AJ100" s="21"/>
      <c r="AK100" s="21"/>
      <c r="AL100" s="21"/>
      <c r="AM100" s="21"/>
      <c r="AN100" s="21"/>
      <c r="AO100" s="21"/>
      <c r="AP100" s="21"/>
      <c r="AQ100" s="21"/>
      <c r="AR100" s="21"/>
      <c r="AS100" s="21"/>
      <c r="AT100" s="21"/>
      <c r="AU100" s="21"/>
      <c r="AV100" s="21"/>
      <c r="AW100" s="21"/>
    </row>
    <row r="101" spans="1:49" x14ac:dyDescent="0.25">
      <c r="A101" s="1"/>
      <c r="B101" s="1"/>
      <c r="X101" s="21"/>
      <c r="Y101" s="21"/>
      <c r="Z101" s="21"/>
      <c r="AA101" s="23"/>
      <c r="AB101" s="23"/>
      <c r="AC101" s="24"/>
      <c r="AD101" s="21"/>
      <c r="AE101" s="21"/>
      <c r="AF101" s="21"/>
      <c r="AG101" s="21"/>
      <c r="AH101" s="21"/>
      <c r="AI101" s="21"/>
      <c r="AJ101" s="21"/>
      <c r="AK101" s="21"/>
      <c r="AL101" s="21"/>
      <c r="AM101" s="21"/>
      <c r="AN101" s="21"/>
      <c r="AO101" s="21"/>
      <c r="AP101" s="21"/>
      <c r="AQ101" s="21"/>
      <c r="AR101" s="21"/>
      <c r="AS101" s="21"/>
      <c r="AT101" s="21"/>
      <c r="AU101" s="21"/>
      <c r="AV101" s="21"/>
      <c r="AW101" s="21"/>
    </row>
    <row r="102" spans="1:49" x14ac:dyDescent="0.25">
      <c r="A102" s="1"/>
      <c r="B102" s="1"/>
      <c r="X102" s="21"/>
      <c r="Y102" s="21"/>
      <c r="Z102" s="21"/>
      <c r="AA102" s="23"/>
      <c r="AB102" s="23"/>
      <c r="AC102" s="24"/>
      <c r="AD102" s="21"/>
      <c r="AE102" s="21"/>
      <c r="AF102" s="21"/>
      <c r="AG102" s="21"/>
      <c r="AH102" s="21"/>
      <c r="AI102" s="21"/>
      <c r="AJ102" s="21"/>
      <c r="AK102" s="21"/>
      <c r="AL102" s="21"/>
      <c r="AM102" s="21"/>
      <c r="AN102" s="21"/>
      <c r="AO102" s="21"/>
      <c r="AP102" s="21"/>
      <c r="AQ102" s="21"/>
      <c r="AR102" s="21"/>
      <c r="AS102" s="21"/>
      <c r="AT102" s="21"/>
      <c r="AU102" s="21"/>
      <c r="AV102" s="21"/>
      <c r="AW102" s="21"/>
    </row>
    <row r="103" spans="1:49" x14ac:dyDescent="0.25">
      <c r="A103" s="1"/>
      <c r="B103" s="1"/>
      <c r="X103" s="21"/>
      <c r="Y103" s="21"/>
      <c r="Z103" s="21"/>
      <c r="AA103" s="23"/>
      <c r="AB103" s="23"/>
      <c r="AC103" s="24"/>
      <c r="AD103" s="21"/>
      <c r="AE103" s="21"/>
      <c r="AF103" s="21"/>
      <c r="AG103" s="21"/>
      <c r="AH103" s="21"/>
      <c r="AI103" s="21"/>
      <c r="AJ103" s="21"/>
      <c r="AK103" s="21"/>
      <c r="AL103" s="21"/>
      <c r="AM103" s="21"/>
      <c r="AN103" s="21"/>
      <c r="AO103" s="21"/>
      <c r="AP103" s="21"/>
      <c r="AQ103" s="21"/>
      <c r="AR103" s="21"/>
      <c r="AS103" s="21"/>
      <c r="AT103" s="21"/>
      <c r="AU103" s="21"/>
      <c r="AV103" s="21"/>
      <c r="AW103" s="21"/>
    </row>
    <row r="104" spans="1:49" x14ac:dyDescent="0.25">
      <c r="A104" s="1"/>
      <c r="B104" s="1"/>
      <c r="X104" s="21"/>
      <c r="Y104" s="21"/>
      <c r="Z104" s="21"/>
      <c r="AA104" s="23"/>
      <c r="AB104" s="23"/>
      <c r="AC104" s="24"/>
      <c r="AD104" s="21"/>
      <c r="AE104" s="21"/>
      <c r="AF104" s="21"/>
      <c r="AG104" s="21"/>
      <c r="AH104" s="21"/>
      <c r="AI104" s="21"/>
      <c r="AJ104" s="21"/>
      <c r="AK104" s="21"/>
      <c r="AL104" s="21"/>
      <c r="AM104" s="21"/>
      <c r="AN104" s="21"/>
      <c r="AO104" s="21"/>
      <c r="AP104" s="21"/>
      <c r="AQ104" s="21"/>
      <c r="AR104" s="21"/>
      <c r="AS104" s="21"/>
      <c r="AT104" s="21"/>
      <c r="AU104" s="21"/>
      <c r="AV104" s="21"/>
      <c r="AW104" s="21"/>
    </row>
    <row r="105" spans="1:49" x14ac:dyDescent="0.25">
      <c r="A105" s="1"/>
      <c r="B105" s="1"/>
      <c r="X105" s="21"/>
      <c r="Y105" s="21"/>
      <c r="Z105" s="21"/>
      <c r="AA105" s="23"/>
      <c r="AB105" s="23"/>
      <c r="AC105" s="24"/>
      <c r="AD105" s="21"/>
      <c r="AE105" s="21"/>
      <c r="AF105" s="21"/>
      <c r="AG105" s="21"/>
      <c r="AH105" s="21"/>
      <c r="AI105" s="21"/>
      <c r="AJ105" s="21"/>
      <c r="AK105" s="21"/>
      <c r="AL105" s="21"/>
      <c r="AM105" s="21"/>
      <c r="AN105" s="21"/>
      <c r="AO105" s="21"/>
      <c r="AP105" s="21"/>
      <c r="AQ105" s="21"/>
      <c r="AR105" s="21"/>
      <c r="AS105" s="21"/>
      <c r="AT105" s="21"/>
      <c r="AU105" s="21"/>
      <c r="AV105" s="21"/>
      <c r="AW105" s="21"/>
    </row>
    <row r="106" spans="1:49" x14ac:dyDescent="0.25">
      <c r="A106" s="1"/>
      <c r="B106" s="1"/>
      <c r="X106" s="21"/>
      <c r="Y106" s="21"/>
      <c r="Z106" s="21"/>
      <c r="AA106" s="23"/>
      <c r="AB106" s="23"/>
      <c r="AC106" s="24"/>
      <c r="AD106" s="21"/>
      <c r="AE106" s="21"/>
      <c r="AF106" s="21"/>
      <c r="AG106" s="21"/>
      <c r="AH106" s="21"/>
      <c r="AI106" s="21"/>
      <c r="AJ106" s="21"/>
      <c r="AK106" s="21"/>
      <c r="AL106" s="21"/>
      <c r="AM106" s="21"/>
      <c r="AN106" s="21"/>
      <c r="AO106" s="21"/>
      <c r="AP106" s="21"/>
      <c r="AQ106" s="21"/>
      <c r="AR106" s="21"/>
      <c r="AS106" s="21"/>
      <c r="AT106" s="21"/>
      <c r="AU106" s="21"/>
      <c r="AV106" s="21"/>
      <c r="AW106" s="21"/>
    </row>
    <row r="107" spans="1:49" x14ac:dyDescent="0.25">
      <c r="A107" s="1"/>
      <c r="B107" s="1"/>
      <c r="X107" s="21"/>
      <c r="Y107" s="21"/>
      <c r="Z107" s="21"/>
      <c r="AA107" s="23"/>
      <c r="AB107" s="23"/>
      <c r="AC107" s="24"/>
      <c r="AD107" s="21"/>
      <c r="AE107" s="21"/>
      <c r="AF107" s="21"/>
      <c r="AG107" s="21"/>
      <c r="AH107" s="21"/>
      <c r="AI107" s="21"/>
      <c r="AJ107" s="21"/>
      <c r="AK107" s="21"/>
      <c r="AL107" s="21"/>
      <c r="AM107" s="21"/>
      <c r="AN107" s="21"/>
      <c r="AO107" s="21"/>
      <c r="AP107" s="21"/>
      <c r="AQ107" s="21"/>
      <c r="AR107" s="21"/>
      <c r="AS107" s="21"/>
      <c r="AT107" s="21"/>
      <c r="AU107" s="21"/>
      <c r="AV107" s="21"/>
      <c r="AW107" s="21"/>
    </row>
    <row r="108" spans="1:49" x14ac:dyDescent="0.25">
      <c r="A108" s="1"/>
      <c r="B108" s="1"/>
      <c r="X108" s="21"/>
      <c r="Y108" s="21"/>
      <c r="Z108" s="21"/>
      <c r="AA108" s="23"/>
      <c r="AB108" s="23"/>
      <c r="AC108" s="24"/>
      <c r="AD108" s="21"/>
      <c r="AE108" s="21"/>
      <c r="AF108" s="21"/>
      <c r="AG108" s="21"/>
      <c r="AH108" s="21"/>
      <c r="AI108" s="21"/>
      <c r="AJ108" s="21"/>
      <c r="AK108" s="21"/>
      <c r="AL108" s="21"/>
      <c r="AM108" s="21"/>
      <c r="AN108" s="21"/>
      <c r="AO108" s="21"/>
      <c r="AP108" s="21"/>
      <c r="AQ108" s="21"/>
      <c r="AR108" s="21"/>
      <c r="AS108" s="21"/>
      <c r="AT108" s="21"/>
      <c r="AU108" s="21"/>
      <c r="AV108" s="21"/>
      <c r="AW108" s="21"/>
    </row>
    <row r="109" spans="1:49" x14ac:dyDescent="0.25">
      <c r="A109" s="1"/>
      <c r="B109" s="1"/>
      <c r="X109" s="21"/>
      <c r="Y109" s="21"/>
      <c r="Z109" s="21"/>
      <c r="AA109" s="23"/>
      <c r="AB109" s="23"/>
      <c r="AC109" s="24"/>
      <c r="AD109" s="21"/>
      <c r="AE109" s="21"/>
      <c r="AF109" s="21"/>
      <c r="AG109" s="21"/>
      <c r="AH109" s="21"/>
      <c r="AI109" s="21"/>
      <c r="AJ109" s="21"/>
      <c r="AK109" s="21"/>
      <c r="AL109" s="21"/>
      <c r="AM109" s="21"/>
      <c r="AN109" s="21"/>
      <c r="AO109" s="21"/>
      <c r="AP109" s="21"/>
      <c r="AQ109" s="21"/>
      <c r="AR109" s="21"/>
      <c r="AS109" s="21"/>
      <c r="AT109" s="21"/>
      <c r="AU109" s="21"/>
      <c r="AV109" s="21"/>
      <c r="AW109" s="21"/>
    </row>
    <row r="110" spans="1:49" x14ac:dyDescent="0.25">
      <c r="A110" s="1"/>
      <c r="B110" s="1"/>
      <c r="X110" s="21"/>
      <c r="Y110" s="21"/>
      <c r="Z110" s="21"/>
      <c r="AA110" s="23"/>
      <c r="AB110" s="23"/>
      <c r="AC110" s="24"/>
      <c r="AD110" s="21"/>
      <c r="AE110" s="21"/>
      <c r="AF110" s="21"/>
      <c r="AG110" s="21"/>
      <c r="AH110" s="21"/>
      <c r="AI110" s="21"/>
      <c r="AJ110" s="21"/>
      <c r="AK110" s="21"/>
      <c r="AL110" s="21"/>
      <c r="AM110" s="21"/>
      <c r="AN110" s="21"/>
      <c r="AO110" s="21"/>
      <c r="AP110" s="21"/>
      <c r="AQ110" s="21"/>
      <c r="AR110" s="21"/>
      <c r="AS110" s="21"/>
      <c r="AT110" s="21"/>
      <c r="AU110" s="21"/>
      <c r="AV110" s="21"/>
      <c r="AW110" s="21"/>
    </row>
    <row r="111" spans="1:49" x14ac:dyDescent="0.25">
      <c r="A111" s="1"/>
      <c r="B111" s="1"/>
      <c r="X111" s="21"/>
      <c r="Y111" s="21"/>
      <c r="Z111" s="21"/>
      <c r="AA111" s="23"/>
      <c r="AB111" s="23"/>
      <c r="AC111" s="24"/>
      <c r="AD111" s="21"/>
      <c r="AE111" s="21"/>
      <c r="AF111" s="21"/>
      <c r="AG111" s="21"/>
      <c r="AH111" s="21"/>
      <c r="AI111" s="21"/>
      <c r="AJ111" s="21"/>
      <c r="AK111" s="21"/>
      <c r="AL111" s="21"/>
      <c r="AM111" s="21"/>
      <c r="AN111" s="21"/>
      <c r="AO111" s="21"/>
      <c r="AP111" s="21"/>
      <c r="AQ111" s="21"/>
      <c r="AR111" s="21"/>
      <c r="AS111" s="21"/>
      <c r="AT111" s="21"/>
      <c r="AU111" s="21"/>
      <c r="AV111" s="21"/>
      <c r="AW111" s="21"/>
    </row>
    <row r="112" spans="1:49" x14ac:dyDescent="0.25">
      <c r="A112" s="1"/>
      <c r="B112" s="1"/>
      <c r="X112" s="21"/>
      <c r="Y112" s="21"/>
      <c r="Z112" s="21"/>
      <c r="AA112" s="23"/>
      <c r="AB112" s="23"/>
      <c r="AC112" s="24"/>
      <c r="AD112" s="21"/>
      <c r="AE112" s="21"/>
      <c r="AF112" s="21"/>
      <c r="AG112" s="21"/>
      <c r="AH112" s="21"/>
      <c r="AI112" s="21"/>
      <c r="AJ112" s="21"/>
      <c r="AK112" s="21"/>
      <c r="AL112" s="21"/>
      <c r="AM112" s="21"/>
      <c r="AN112" s="21"/>
      <c r="AO112" s="21"/>
      <c r="AP112" s="21"/>
      <c r="AQ112" s="21"/>
      <c r="AR112" s="21"/>
      <c r="AS112" s="21"/>
      <c r="AT112" s="21"/>
      <c r="AU112" s="21"/>
      <c r="AV112" s="21"/>
      <c r="AW112" s="21"/>
    </row>
    <row r="113" spans="1:49" x14ac:dyDescent="0.25">
      <c r="A113" s="1"/>
      <c r="B113" s="1"/>
      <c r="X113" s="21"/>
      <c r="Y113" s="21"/>
      <c r="Z113" s="21"/>
      <c r="AA113" s="23"/>
      <c r="AB113" s="23"/>
      <c r="AC113" s="24"/>
      <c r="AD113" s="21"/>
      <c r="AE113" s="21"/>
      <c r="AF113" s="21"/>
      <c r="AG113" s="21"/>
      <c r="AH113" s="21"/>
      <c r="AI113" s="21"/>
      <c r="AJ113" s="21"/>
      <c r="AK113" s="21"/>
      <c r="AL113" s="21"/>
      <c r="AM113" s="21"/>
      <c r="AN113" s="21"/>
      <c r="AO113" s="21"/>
      <c r="AP113" s="21"/>
      <c r="AQ113" s="21"/>
      <c r="AR113" s="21"/>
      <c r="AS113" s="21"/>
      <c r="AT113" s="21"/>
      <c r="AU113" s="21"/>
      <c r="AV113" s="21"/>
      <c r="AW113" s="21"/>
    </row>
    <row r="114" spans="1:49" x14ac:dyDescent="0.25">
      <c r="A114" s="1"/>
      <c r="B114" s="1"/>
      <c r="X114" s="21"/>
      <c r="Y114" s="21"/>
      <c r="Z114" s="21"/>
      <c r="AA114" s="23"/>
      <c r="AB114" s="23"/>
      <c r="AC114" s="24"/>
      <c r="AD114" s="21"/>
      <c r="AE114" s="21"/>
      <c r="AF114" s="21"/>
      <c r="AG114" s="21"/>
      <c r="AH114" s="21"/>
      <c r="AI114" s="21"/>
      <c r="AJ114" s="21"/>
      <c r="AK114" s="21"/>
      <c r="AL114" s="21"/>
      <c r="AM114" s="21"/>
      <c r="AN114" s="21"/>
      <c r="AO114" s="21"/>
      <c r="AP114" s="21"/>
      <c r="AQ114" s="21"/>
      <c r="AR114" s="21"/>
      <c r="AS114" s="21"/>
      <c r="AT114" s="21"/>
      <c r="AU114" s="21"/>
      <c r="AV114" s="21"/>
      <c r="AW114" s="21"/>
    </row>
    <row r="115" spans="1:49" x14ac:dyDescent="0.25">
      <c r="A115" s="1"/>
      <c r="B115" s="1"/>
      <c r="X115" s="21"/>
      <c r="Y115" s="21"/>
      <c r="Z115" s="21"/>
      <c r="AA115" s="23"/>
      <c r="AB115" s="23"/>
      <c r="AC115" s="24"/>
      <c r="AD115" s="21"/>
      <c r="AE115" s="21"/>
      <c r="AF115" s="21"/>
      <c r="AG115" s="21"/>
      <c r="AH115" s="21"/>
      <c r="AI115" s="21"/>
      <c r="AJ115" s="21"/>
      <c r="AK115" s="21"/>
      <c r="AL115" s="21"/>
      <c r="AM115" s="21"/>
      <c r="AN115" s="21"/>
      <c r="AO115" s="21"/>
      <c r="AP115" s="21"/>
      <c r="AQ115" s="21"/>
      <c r="AR115" s="21"/>
      <c r="AS115" s="21"/>
      <c r="AT115" s="21"/>
      <c r="AU115" s="21"/>
      <c r="AV115" s="21"/>
      <c r="AW115" s="21"/>
    </row>
    <row r="116" spans="1:49" x14ac:dyDescent="0.25">
      <c r="A116" s="1"/>
      <c r="B116" s="1"/>
      <c r="X116" s="21"/>
      <c r="Y116" s="21"/>
      <c r="Z116" s="21"/>
      <c r="AA116" s="21"/>
      <c r="AB116" s="21"/>
      <c r="AC116" s="21"/>
      <c r="AD116" s="21"/>
      <c r="AE116" s="21"/>
      <c r="AF116" s="21"/>
      <c r="AG116" s="21"/>
      <c r="AH116" s="21"/>
      <c r="AI116" s="21"/>
      <c r="AJ116" s="21"/>
      <c r="AK116" s="21"/>
      <c r="AL116" s="21"/>
      <c r="AM116" s="21"/>
      <c r="AN116" s="21"/>
      <c r="AO116" s="21"/>
      <c r="AP116" s="21"/>
      <c r="AQ116" s="21"/>
      <c r="AR116" s="21"/>
      <c r="AS116" s="21"/>
      <c r="AT116" s="21"/>
      <c r="AU116" s="21"/>
      <c r="AV116" s="21"/>
      <c r="AW116" s="21"/>
    </row>
    <row r="117" spans="1:49" x14ac:dyDescent="0.25">
      <c r="A117" s="1"/>
      <c r="B117" s="1"/>
      <c r="X117" s="21"/>
      <c r="Y117" s="21"/>
      <c r="Z117" s="21"/>
      <c r="AA117" s="21"/>
      <c r="AB117" s="21"/>
      <c r="AC117" s="21"/>
      <c r="AD117" s="21"/>
      <c r="AE117" s="21"/>
      <c r="AF117" s="21"/>
      <c r="AG117" s="21"/>
      <c r="AH117" s="21"/>
      <c r="AI117" s="21"/>
      <c r="AJ117" s="21"/>
      <c r="AK117" s="21"/>
      <c r="AL117" s="21"/>
      <c r="AM117" s="21"/>
      <c r="AN117" s="21"/>
      <c r="AO117" s="21"/>
      <c r="AP117" s="21"/>
      <c r="AQ117" s="21"/>
      <c r="AR117" s="21"/>
      <c r="AS117" s="21"/>
      <c r="AT117" s="21"/>
      <c r="AU117" s="21"/>
      <c r="AV117" s="21"/>
      <c r="AW117" s="21"/>
    </row>
    <row r="118" spans="1:49" x14ac:dyDescent="0.25">
      <c r="A118" s="1"/>
      <c r="B118" s="1"/>
      <c r="X118" s="21"/>
      <c r="Y118" s="21"/>
      <c r="Z118" s="21"/>
      <c r="AA118" s="21"/>
      <c r="AB118" s="21"/>
      <c r="AC118" s="21"/>
      <c r="AD118" s="21"/>
      <c r="AE118" s="21"/>
      <c r="AF118" s="21"/>
      <c r="AG118" s="21"/>
      <c r="AH118" s="21"/>
      <c r="AI118" s="21"/>
      <c r="AJ118" s="21"/>
      <c r="AK118" s="21"/>
      <c r="AL118" s="21"/>
      <c r="AM118" s="21"/>
      <c r="AN118" s="21"/>
      <c r="AO118" s="21"/>
      <c r="AP118" s="21"/>
      <c r="AQ118" s="21"/>
      <c r="AR118" s="21"/>
      <c r="AS118" s="21"/>
      <c r="AT118" s="21"/>
      <c r="AU118" s="21"/>
      <c r="AV118" s="21"/>
      <c r="AW118" s="21"/>
    </row>
    <row r="119" spans="1:49" x14ac:dyDescent="0.25">
      <c r="A119" s="1"/>
      <c r="B119" s="1"/>
      <c r="X119" s="21"/>
      <c r="Y119" s="21"/>
      <c r="Z119" s="21"/>
      <c r="AA119" s="21"/>
      <c r="AB119" s="21"/>
      <c r="AC119" s="21"/>
      <c r="AD119" s="21"/>
      <c r="AE119" s="21"/>
      <c r="AF119" s="21"/>
      <c r="AG119" s="21"/>
      <c r="AH119" s="21"/>
      <c r="AI119" s="21"/>
      <c r="AJ119" s="21"/>
      <c r="AK119" s="21"/>
      <c r="AL119" s="21"/>
      <c r="AM119" s="21"/>
      <c r="AN119" s="21"/>
      <c r="AO119" s="21"/>
      <c r="AP119" s="21"/>
      <c r="AQ119" s="21"/>
      <c r="AR119" s="21"/>
      <c r="AS119" s="21"/>
      <c r="AT119" s="21"/>
      <c r="AU119" s="21"/>
      <c r="AV119" s="21"/>
      <c r="AW119" s="21"/>
    </row>
    <row r="120" spans="1:49" x14ac:dyDescent="0.25">
      <c r="A120" s="1"/>
      <c r="B120" s="1"/>
      <c r="X120" s="21"/>
      <c r="Y120" s="21"/>
      <c r="Z120" s="21"/>
      <c r="AA120" s="21"/>
      <c r="AB120" s="21"/>
      <c r="AC120" s="21"/>
      <c r="AD120" s="21"/>
      <c r="AE120" s="21"/>
      <c r="AF120" s="21"/>
      <c r="AG120" s="21"/>
      <c r="AH120" s="21"/>
      <c r="AI120" s="21"/>
      <c r="AJ120" s="21"/>
      <c r="AK120" s="21"/>
      <c r="AL120" s="21"/>
      <c r="AM120" s="21"/>
      <c r="AN120" s="21"/>
      <c r="AO120" s="21"/>
      <c r="AP120" s="21"/>
      <c r="AQ120" s="21"/>
      <c r="AR120" s="21"/>
      <c r="AS120" s="21"/>
      <c r="AT120" s="21"/>
      <c r="AU120" s="21"/>
      <c r="AV120" s="21"/>
      <c r="AW120" s="21"/>
    </row>
    <row r="121" spans="1:49" x14ac:dyDescent="0.25">
      <c r="A121" s="1"/>
      <c r="B121" s="1"/>
      <c r="X121" s="21"/>
      <c r="Y121" s="21"/>
      <c r="Z121" s="21"/>
      <c r="AA121" s="21"/>
      <c r="AB121" s="21"/>
      <c r="AC121" s="21"/>
      <c r="AD121" s="21"/>
      <c r="AE121" s="21"/>
      <c r="AF121" s="21"/>
      <c r="AG121" s="21"/>
      <c r="AH121" s="21"/>
      <c r="AI121" s="21"/>
      <c r="AJ121" s="21"/>
      <c r="AK121" s="21"/>
      <c r="AL121" s="21"/>
      <c r="AM121" s="21"/>
      <c r="AN121" s="21"/>
      <c r="AO121" s="21"/>
      <c r="AP121" s="21"/>
      <c r="AQ121" s="21"/>
      <c r="AR121" s="21"/>
      <c r="AS121" s="21"/>
      <c r="AT121" s="21"/>
      <c r="AU121" s="21"/>
      <c r="AV121" s="21"/>
      <c r="AW121" s="21"/>
    </row>
    <row r="122" spans="1:49" x14ac:dyDescent="0.25">
      <c r="A122" s="1"/>
      <c r="B122" s="1"/>
      <c r="X122" s="21"/>
      <c r="Y122" s="21"/>
      <c r="Z122" s="21"/>
      <c r="AA122" s="21"/>
      <c r="AB122" s="21"/>
      <c r="AC122" s="21"/>
      <c r="AD122" s="21"/>
      <c r="AE122" s="21"/>
      <c r="AF122" s="21"/>
      <c r="AG122" s="21"/>
      <c r="AH122" s="21"/>
      <c r="AI122" s="21"/>
      <c r="AJ122" s="21"/>
      <c r="AK122" s="21"/>
      <c r="AL122" s="21"/>
      <c r="AM122" s="21"/>
      <c r="AN122" s="21"/>
      <c r="AO122" s="21"/>
      <c r="AP122" s="21"/>
      <c r="AQ122" s="21"/>
      <c r="AR122" s="21"/>
      <c r="AS122" s="21"/>
      <c r="AT122" s="21"/>
      <c r="AU122" s="21"/>
      <c r="AV122" s="21"/>
      <c r="AW122" s="21"/>
    </row>
    <row r="123" spans="1:49" x14ac:dyDescent="0.25">
      <c r="A123" s="1"/>
      <c r="B123" s="1"/>
      <c r="X123" s="21"/>
      <c r="Y123" s="21"/>
      <c r="Z123" s="21"/>
      <c r="AA123" s="21"/>
      <c r="AB123" s="21"/>
      <c r="AC123" s="21"/>
      <c r="AD123" s="21"/>
      <c r="AE123" s="21"/>
      <c r="AF123" s="21"/>
      <c r="AG123" s="21"/>
      <c r="AH123" s="21"/>
      <c r="AI123" s="21"/>
      <c r="AJ123" s="21"/>
      <c r="AK123" s="21"/>
      <c r="AL123" s="21"/>
      <c r="AM123" s="21"/>
      <c r="AN123" s="21"/>
      <c r="AO123" s="21"/>
      <c r="AP123" s="21"/>
      <c r="AQ123" s="21"/>
      <c r="AR123" s="21"/>
      <c r="AS123" s="21"/>
      <c r="AT123" s="21"/>
      <c r="AU123" s="21"/>
      <c r="AV123" s="21"/>
      <c r="AW123" s="21"/>
    </row>
    <row r="124" spans="1:49" x14ac:dyDescent="0.25">
      <c r="A124" s="1"/>
      <c r="B124" s="1"/>
      <c r="X124" s="21"/>
      <c r="Y124" s="21"/>
      <c r="Z124" s="21"/>
      <c r="AA124" s="21"/>
      <c r="AB124" s="21"/>
      <c r="AC124" s="21"/>
      <c r="AD124" s="21"/>
      <c r="AE124" s="21"/>
      <c r="AF124" s="21"/>
      <c r="AG124" s="21"/>
      <c r="AH124" s="21"/>
      <c r="AI124" s="21"/>
      <c r="AJ124" s="21"/>
      <c r="AK124" s="21"/>
      <c r="AL124" s="21"/>
      <c r="AM124" s="21"/>
      <c r="AN124" s="21"/>
      <c r="AO124" s="21"/>
      <c r="AP124" s="21"/>
      <c r="AQ124" s="21"/>
      <c r="AR124" s="21"/>
      <c r="AS124" s="21"/>
      <c r="AT124" s="21"/>
      <c r="AU124" s="21"/>
      <c r="AV124" s="21"/>
      <c r="AW124" s="21"/>
    </row>
    <row r="125" spans="1:49" x14ac:dyDescent="0.25">
      <c r="A125" s="1"/>
      <c r="B125" s="1"/>
      <c r="X125" s="21"/>
      <c r="Y125" s="21"/>
      <c r="Z125" s="21"/>
      <c r="AA125" s="21"/>
      <c r="AB125" s="21"/>
      <c r="AC125" s="21"/>
      <c r="AD125" s="21"/>
      <c r="AE125" s="21"/>
      <c r="AF125" s="21"/>
      <c r="AG125" s="21"/>
      <c r="AH125" s="21"/>
      <c r="AI125" s="21"/>
      <c r="AJ125" s="21"/>
      <c r="AK125" s="21"/>
      <c r="AL125" s="21"/>
      <c r="AM125" s="21"/>
      <c r="AN125" s="21"/>
      <c r="AO125" s="21"/>
      <c r="AP125" s="21"/>
      <c r="AQ125" s="21"/>
      <c r="AR125" s="21"/>
      <c r="AS125" s="21"/>
      <c r="AT125" s="21"/>
      <c r="AU125" s="21"/>
      <c r="AV125" s="21"/>
      <c r="AW125" s="21"/>
    </row>
    <row r="126" spans="1:49" x14ac:dyDescent="0.25">
      <c r="A126" s="1"/>
      <c r="B126" s="1"/>
      <c r="X126" s="21"/>
      <c r="Y126" s="21"/>
      <c r="Z126" s="21"/>
      <c r="AA126" s="21"/>
      <c r="AB126" s="21"/>
      <c r="AC126" s="21"/>
      <c r="AD126" s="21"/>
      <c r="AE126" s="21"/>
      <c r="AF126" s="21"/>
      <c r="AG126" s="21"/>
      <c r="AH126" s="21"/>
      <c r="AI126" s="21"/>
      <c r="AJ126" s="21"/>
      <c r="AK126" s="21"/>
      <c r="AL126" s="21"/>
      <c r="AM126" s="21"/>
      <c r="AN126" s="21"/>
      <c r="AO126" s="21"/>
      <c r="AP126" s="21"/>
      <c r="AQ126" s="21"/>
      <c r="AR126" s="21"/>
      <c r="AS126" s="21"/>
      <c r="AT126" s="21"/>
      <c r="AU126" s="21"/>
      <c r="AV126" s="21"/>
      <c r="AW126" s="21"/>
    </row>
    <row r="127" spans="1:49" x14ac:dyDescent="0.25">
      <c r="A127" s="1"/>
      <c r="B127" s="1"/>
      <c r="X127" s="21"/>
      <c r="Y127" s="21"/>
      <c r="Z127" s="21"/>
      <c r="AA127" s="21"/>
      <c r="AB127" s="21"/>
      <c r="AC127" s="21"/>
      <c r="AD127" s="21"/>
      <c r="AE127" s="21"/>
      <c r="AF127" s="21"/>
      <c r="AG127" s="21"/>
      <c r="AH127" s="21"/>
      <c r="AI127" s="21"/>
      <c r="AJ127" s="21"/>
      <c r="AK127" s="21"/>
      <c r="AL127" s="21"/>
      <c r="AM127" s="21"/>
      <c r="AN127" s="21"/>
      <c r="AO127" s="21"/>
      <c r="AP127" s="21"/>
      <c r="AQ127" s="21"/>
      <c r="AR127" s="21"/>
      <c r="AS127" s="21"/>
      <c r="AT127" s="21"/>
      <c r="AU127" s="21"/>
      <c r="AV127" s="21"/>
      <c r="AW127" s="21"/>
    </row>
    <row r="128" spans="1:49" x14ac:dyDescent="0.25">
      <c r="A128" s="1"/>
      <c r="B128" s="1"/>
      <c r="X128" s="21"/>
      <c r="Y128" s="21"/>
      <c r="Z128" s="21"/>
      <c r="AA128" s="21"/>
      <c r="AB128" s="21"/>
      <c r="AC128" s="21"/>
      <c r="AD128" s="21"/>
      <c r="AE128" s="21"/>
      <c r="AF128" s="21"/>
      <c r="AG128" s="21"/>
      <c r="AH128" s="21"/>
      <c r="AI128" s="21"/>
      <c r="AJ128" s="21"/>
      <c r="AK128" s="21"/>
      <c r="AL128" s="21"/>
      <c r="AM128" s="21"/>
      <c r="AN128" s="21"/>
      <c r="AO128" s="21"/>
      <c r="AP128" s="21"/>
      <c r="AQ128" s="21"/>
      <c r="AR128" s="21"/>
      <c r="AS128" s="21"/>
      <c r="AT128" s="21"/>
      <c r="AU128" s="21"/>
      <c r="AV128" s="21"/>
      <c r="AW128" s="21"/>
    </row>
    <row r="129" spans="1:49" x14ac:dyDescent="0.25">
      <c r="A129" s="1"/>
      <c r="B129" s="1"/>
      <c r="X129" s="21"/>
      <c r="Y129" s="21"/>
      <c r="Z129" s="21"/>
      <c r="AA129" s="21"/>
      <c r="AB129" s="21"/>
      <c r="AC129" s="21"/>
      <c r="AD129" s="21"/>
      <c r="AE129" s="21"/>
      <c r="AF129" s="21"/>
      <c r="AG129" s="21"/>
      <c r="AH129" s="21"/>
      <c r="AI129" s="21"/>
      <c r="AJ129" s="21"/>
      <c r="AK129" s="21"/>
      <c r="AL129" s="21"/>
      <c r="AM129" s="21"/>
      <c r="AN129" s="21"/>
      <c r="AO129" s="21"/>
      <c r="AP129" s="21"/>
      <c r="AQ129" s="21"/>
      <c r="AR129" s="21"/>
      <c r="AS129" s="21"/>
      <c r="AT129" s="21"/>
      <c r="AU129" s="21"/>
      <c r="AV129" s="21"/>
      <c r="AW129" s="21"/>
    </row>
    <row r="130" spans="1:49" x14ac:dyDescent="0.25">
      <c r="A130" s="1"/>
      <c r="B130" s="1"/>
      <c r="X130" s="21"/>
      <c r="Y130" s="21"/>
      <c r="Z130" s="21"/>
      <c r="AA130" s="21"/>
      <c r="AB130" s="21"/>
      <c r="AC130" s="21"/>
      <c r="AD130" s="21"/>
      <c r="AE130" s="21"/>
      <c r="AF130" s="21"/>
      <c r="AG130" s="21"/>
      <c r="AH130" s="21"/>
      <c r="AI130" s="21"/>
      <c r="AJ130" s="21"/>
      <c r="AK130" s="21"/>
      <c r="AL130" s="21"/>
      <c r="AM130" s="21"/>
      <c r="AN130" s="21"/>
      <c r="AO130" s="21"/>
      <c r="AP130" s="21"/>
      <c r="AQ130" s="21"/>
      <c r="AR130" s="21"/>
      <c r="AS130" s="21"/>
      <c r="AT130" s="21"/>
      <c r="AU130" s="21"/>
      <c r="AV130" s="21"/>
      <c r="AW130" s="21"/>
    </row>
    <row r="131" spans="1:49" x14ac:dyDescent="0.25">
      <c r="A131" s="1"/>
      <c r="B131" s="1"/>
      <c r="X131" s="21"/>
      <c r="Y131" s="21"/>
      <c r="Z131" s="21"/>
      <c r="AA131" s="21"/>
      <c r="AB131" s="21"/>
      <c r="AC131" s="21"/>
      <c r="AD131" s="21"/>
      <c r="AE131" s="21"/>
      <c r="AF131" s="21"/>
      <c r="AG131" s="21"/>
      <c r="AH131" s="21"/>
      <c r="AI131" s="21"/>
      <c r="AJ131" s="21"/>
      <c r="AK131" s="21"/>
      <c r="AL131" s="21"/>
      <c r="AM131" s="21"/>
      <c r="AN131" s="21"/>
      <c r="AO131" s="21"/>
      <c r="AP131" s="21"/>
      <c r="AQ131" s="21"/>
      <c r="AR131" s="21"/>
      <c r="AS131" s="21"/>
      <c r="AT131" s="21"/>
      <c r="AU131" s="21"/>
      <c r="AV131" s="21"/>
      <c r="AW131" s="21"/>
    </row>
    <row r="132" spans="1:49" x14ac:dyDescent="0.25">
      <c r="A132" s="1"/>
      <c r="B132" s="1"/>
      <c r="X132" s="21"/>
      <c r="Y132" s="21"/>
      <c r="Z132" s="21"/>
      <c r="AA132" s="21"/>
      <c r="AB132" s="21"/>
      <c r="AC132" s="21"/>
      <c r="AD132" s="21"/>
      <c r="AE132" s="21"/>
      <c r="AF132" s="21"/>
      <c r="AG132" s="21"/>
      <c r="AH132" s="21"/>
      <c r="AI132" s="21"/>
      <c r="AJ132" s="21"/>
      <c r="AK132" s="21"/>
      <c r="AL132" s="21"/>
      <c r="AM132" s="21"/>
      <c r="AN132" s="21"/>
      <c r="AO132" s="21"/>
      <c r="AP132" s="21"/>
      <c r="AQ132" s="21"/>
      <c r="AR132" s="21"/>
      <c r="AS132" s="21"/>
      <c r="AT132" s="21"/>
      <c r="AU132" s="21"/>
      <c r="AV132" s="21"/>
      <c r="AW132" s="21"/>
    </row>
    <row r="133" spans="1:49" x14ac:dyDescent="0.25">
      <c r="A133" s="1"/>
      <c r="B133" s="1"/>
      <c r="X133" s="21"/>
      <c r="Y133" s="21"/>
      <c r="Z133" s="21"/>
      <c r="AA133" s="21"/>
      <c r="AB133" s="21"/>
      <c r="AC133" s="21"/>
      <c r="AD133" s="21"/>
      <c r="AE133" s="21"/>
      <c r="AF133" s="21"/>
      <c r="AG133" s="21"/>
      <c r="AH133" s="21"/>
      <c r="AI133" s="21"/>
      <c r="AJ133" s="21"/>
      <c r="AK133" s="21"/>
      <c r="AL133" s="21"/>
      <c r="AM133" s="21"/>
      <c r="AN133" s="21"/>
      <c r="AO133" s="21"/>
      <c r="AP133" s="21"/>
      <c r="AQ133" s="21"/>
      <c r="AR133" s="21"/>
      <c r="AS133" s="21"/>
      <c r="AT133" s="21"/>
      <c r="AU133" s="21"/>
      <c r="AV133" s="21"/>
      <c r="AW133" s="21"/>
    </row>
    <row r="134" spans="1:49" x14ac:dyDescent="0.25">
      <c r="A134" s="1"/>
      <c r="B134" s="1"/>
      <c r="X134" s="21"/>
      <c r="Y134" s="21"/>
      <c r="Z134" s="21"/>
      <c r="AA134" s="21"/>
      <c r="AB134" s="21"/>
      <c r="AC134" s="21"/>
      <c r="AD134" s="21"/>
      <c r="AE134" s="21"/>
      <c r="AF134" s="21"/>
      <c r="AG134" s="21"/>
      <c r="AH134" s="21"/>
      <c r="AI134" s="21"/>
      <c r="AJ134" s="21"/>
      <c r="AK134" s="21"/>
      <c r="AL134" s="21"/>
      <c r="AM134" s="21"/>
      <c r="AN134" s="21"/>
      <c r="AO134" s="21"/>
      <c r="AP134" s="21"/>
      <c r="AQ134" s="21"/>
      <c r="AR134" s="21"/>
      <c r="AS134" s="21"/>
      <c r="AT134" s="21"/>
      <c r="AU134" s="21"/>
      <c r="AV134" s="21"/>
      <c r="AW134" s="21"/>
    </row>
    <row r="135" spans="1:49" x14ac:dyDescent="0.25">
      <c r="A135" s="1"/>
      <c r="B135" s="1"/>
      <c r="X135" s="21"/>
      <c r="Y135" s="21"/>
      <c r="Z135" s="21"/>
      <c r="AA135" s="21"/>
      <c r="AB135" s="21"/>
      <c r="AC135" s="21"/>
      <c r="AD135" s="21"/>
      <c r="AE135" s="21"/>
      <c r="AF135" s="21"/>
      <c r="AG135" s="21"/>
      <c r="AH135" s="21"/>
      <c r="AI135" s="21"/>
      <c r="AJ135" s="21"/>
      <c r="AK135" s="21"/>
      <c r="AL135" s="21"/>
      <c r="AM135" s="21"/>
      <c r="AN135" s="21"/>
      <c r="AO135" s="21"/>
      <c r="AP135" s="21"/>
      <c r="AQ135" s="21"/>
      <c r="AR135" s="21"/>
      <c r="AS135" s="21"/>
      <c r="AT135" s="21"/>
      <c r="AU135" s="21"/>
      <c r="AV135" s="21"/>
      <c r="AW135" s="21"/>
    </row>
    <row r="136" spans="1:49" x14ac:dyDescent="0.25">
      <c r="A136" s="1"/>
      <c r="B136" s="1"/>
      <c r="X136" s="21"/>
      <c r="Y136" s="21"/>
      <c r="Z136" s="21"/>
      <c r="AA136" s="21"/>
      <c r="AB136" s="21"/>
      <c r="AC136" s="21"/>
      <c r="AD136" s="21"/>
      <c r="AE136" s="21"/>
      <c r="AF136" s="21"/>
      <c r="AG136" s="21"/>
      <c r="AH136" s="21"/>
      <c r="AI136" s="21"/>
      <c r="AJ136" s="21"/>
      <c r="AK136" s="21"/>
      <c r="AL136" s="21"/>
      <c r="AM136" s="21"/>
      <c r="AN136" s="21"/>
      <c r="AO136" s="21"/>
      <c r="AP136" s="21"/>
      <c r="AQ136" s="21"/>
      <c r="AR136" s="21"/>
      <c r="AS136" s="21"/>
      <c r="AT136" s="21"/>
      <c r="AU136" s="21"/>
      <c r="AV136" s="21"/>
      <c r="AW136" s="21"/>
    </row>
    <row r="137" spans="1:49" x14ac:dyDescent="0.25">
      <c r="A137" s="1"/>
      <c r="B137" s="1"/>
      <c r="X137" s="21"/>
      <c r="Y137" s="21"/>
      <c r="Z137" s="21"/>
      <c r="AA137" s="21"/>
      <c r="AB137" s="21"/>
      <c r="AC137" s="21"/>
      <c r="AD137" s="21"/>
      <c r="AE137" s="21"/>
      <c r="AF137" s="21"/>
      <c r="AG137" s="21"/>
      <c r="AH137" s="21"/>
      <c r="AI137" s="21"/>
      <c r="AJ137" s="21"/>
      <c r="AK137" s="21"/>
      <c r="AL137" s="21"/>
      <c r="AM137" s="21"/>
      <c r="AN137" s="21"/>
      <c r="AO137" s="21"/>
      <c r="AP137" s="21"/>
      <c r="AQ137" s="21"/>
      <c r="AR137" s="21"/>
      <c r="AS137" s="21"/>
      <c r="AT137" s="21"/>
      <c r="AU137" s="21"/>
      <c r="AV137" s="21"/>
      <c r="AW137" s="21"/>
    </row>
    <row r="138" spans="1:49" x14ac:dyDescent="0.25">
      <c r="A138" s="1"/>
      <c r="B138" s="1"/>
      <c r="X138" s="21"/>
      <c r="Y138" s="21"/>
      <c r="Z138" s="21"/>
      <c r="AA138" s="21"/>
      <c r="AB138" s="21"/>
      <c r="AC138" s="21"/>
      <c r="AD138" s="21"/>
      <c r="AE138" s="21"/>
      <c r="AF138" s="21"/>
      <c r="AG138" s="21"/>
      <c r="AH138" s="21"/>
      <c r="AI138" s="21"/>
      <c r="AJ138" s="21"/>
      <c r="AK138" s="21"/>
      <c r="AL138" s="21"/>
      <c r="AM138" s="21"/>
      <c r="AN138" s="21"/>
      <c r="AO138" s="21"/>
      <c r="AP138" s="21"/>
      <c r="AQ138" s="21"/>
      <c r="AR138" s="21"/>
      <c r="AS138" s="21"/>
      <c r="AT138" s="21"/>
      <c r="AU138" s="21"/>
      <c r="AV138" s="21"/>
      <c r="AW138" s="21"/>
    </row>
    <row r="139" spans="1:49" x14ac:dyDescent="0.25">
      <c r="A139" s="1"/>
      <c r="B139" s="1"/>
      <c r="X139" s="21"/>
      <c r="Y139" s="21"/>
      <c r="Z139" s="21"/>
      <c r="AA139" s="21"/>
      <c r="AB139" s="21"/>
      <c r="AC139" s="21"/>
      <c r="AD139" s="21"/>
      <c r="AE139" s="21"/>
      <c r="AF139" s="21"/>
      <c r="AG139" s="21"/>
      <c r="AH139" s="21"/>
      <c r="AI139" s="21"/>
      <c r="AJ139" s="21"/>
      <c r="AK139" s="21"/>
      <c r="AL139" s="21"/>
      <c r="AM139" s="21"/>
      <c r="AN139" s="21"/>
      <c r="AO139" s="21"/>
      <c r="AP139" s="21"/>
      <c r="AQ139" s="21"/>
      <c r="AR139" s="21"/>
      <c r="AS139" s="21"/>
      <c r="AT139" s="21"/>
      <c r="AU139" s="21"/>
      <c r="AV139" s="21"/>
      <c r="AW139" s="21"/>
    </row>
    <row r="140" spans="1:49" x14ac:dyDescent="0.25">
      <c r="A140" s="1"/>
      <c r="B140" s="1"/>
      <c r="X140" s="21"/>
      <c r="Y140" s="21"/>
      <c r="Z140" s="21"/>
      <c r="AA140" s="21"/>
      <c r="AB140" s="21"/>
      <c r="AC140" s="21"/>
      <c r="AD140" s="21"/>
      <c r="AE140" s="21"/>
      <c r="AF140" s="21"/>
      <c r="AG140" s="21"/>
      <c r="AH140" s="21"/>
      <c r="AI140" s="21"/>
      <c r="AJ140" s="21"/>
      <c r="AK140" s="21"/>
      <c r="AL140" s="21"/>
      <c r="AM140" s="21"/>
      <c r="AN140" s="21"/>
      <c r="AO140" s="21"/>
      <c r="AP140" s="21"/>
      <c r="AQ140" s="21"/>
      <c r="AR140" s="21"/>
      <c r="AS140" s="21"/>
      <c r="AT140" s="21"/>
      <c r="AU140" s="21"/>
      <c r="AV140" s="21"/>
      <c r="AW140" s="21"/>
    </row>
    <row r="141" spans="1:49" x14ac:dyDescent="0.25">
      <c r="A141" s="1"/>
      <c r="B141" s="1"/>
      <c r="X141" s="21"/>
      <c r="Y141" s="21"/>
      <c r="Z141" s="21"/>
      <c r="AA141" s="21"/>
      <c r="AB141" s="21"/>
      <c r="AC141" s="21"/>
      <c r="AD141" s="21"/>
      <c r="AE141" s="21"/>
      <c r="AF141" s="21"/>
      <c r="AG141" s="21"/>
      <c r="AH141" s="21"/>
      <c r="AI141" s="21"/>
      <c r="AJ141" s="21"/>
      <c r="AK141" s="21"/>
      <c r="AL141" s="21"/>
      <c r="AM141" s="21"/>
      <c r="AN141" s="21"/>
      <c r="AO141" s="21"/>
      <c r="AP141" s="21"/>
      <c r="AQ141" s="21"/>
      <c r="AR141" s="21"/>
      <c r="AS141" s="21"/>
      <c r="AT141" s="21"/>
      <c r="AU141" s="21"/>
      <c r="AV141" s="21"/>
      <c r="AW141" s="21"/>
    </row>
    <row r="142" spans="1:49" x14ac:dyDescent="0.25">
      <c r="A142" s="1"/>
      <c r="B142" s="1"/>
      <c r="X142" s="21"/>
      <c r="Y142" s="21"/>
      <c r="Z142" s="21"/>
      <c r="AA142" s="21"/>
      <c r="AB142" s="21"/>
      <c r="AC142" s="21"/>
      <c r="AD142" s="21"/>
      <c r="AE142" s="21"/>
      <c r="AF142" s="21"/>
      <c r="AG142" s="21"/>
      <c r="AH142" s="21"/>
      <c r="AI142" s="21"/>
      <c r="AJ142" s="21"/>
      <c r="AK142" s="21"/>
      <c r="AL142" s="21"/>
      <c r="AM142" s="21"/>
      <c r="AN142" s="21"/>
      <c r="AO142" s="21"/>
      <c r="AP142" s="21"/>
      <c r="AQ142" s="21"/>
      <c r="AR142" s="21"/>
      <c r="AS142" s="21"/>
      <c r="AT142" s="21"/>
      <c r="AU142" s="21"/>
      <c r="AV142" s="21"/>
      <c r="AW142" s="21"/>
    </row>
    <row r="143" spans="1:49" x14ac:dyDescent="0.25">
      <c r="A143" s="1"/>
      <c r="B143" s="1"/>
      <c r="X143" s="21"/>
      <c r="Y143" s="21"/>
      <c r="Z143" s="21"/>
      <c r="AA143" s="21"/>
      <c r="AB143" s="21"/>
      <c r="AC143" s="21"/>
      <c r="AD143" s="21"/>
      <c r="AE143" s="21"/>
      <c r="AF143" s="21"/>
      <c r="AG143" s="21"/>
      <c r="AH143" s="21"/>
      <c r="AI143" s="21"/>
      <c r="AJ143" s="21"/>
      <c r="AK143" s="21"/>
      <c r="AL143" s="21"/>
      <c r="AM143" s="21"/>
      <c r="AN143" s="21"/>
      <c r="AO143" s="21"/>
      <c r="AP143" s="21"/>
      <c r="AQ143" s="21"/>
      <c r="AR143" s="21"/>
      <c r="AS143" s="21"/>
      <c r="AT143" s="21"/>
      <c r="AU143" s="21"/>
      <c r="AV143" s="21"/>
      <c r="AW143" s="21"/>
    </row>
    <row r="144" spans="1:49" x14ac:dyDescent="0.25">
      <c r="A144" s="1"/>
      <c r="B144" s="1"/>
      <c r="X144" s="21"/>
      <c r="Y144" s="21"/>
      <c r="Z144" s="21"/>
      <c r="AA144" s="21"/>
      <c r="AB144" s="21"/>
      <c r="AC144" s="21"/>
      <c r="AD144" s="21"/>
      <c r="AE144" s="21"/>
      <c r="AF144" s="21"/>
      <c r="AG144" s="21"/>
      <c r="AH144" s="21"/>
      <c r="AI144" s="21"/>
      <c r="AJ144" s="21"/>
      <c r="AK144" s="21"/>
      <c r="AL144" s="21"/>
      <c r="AM144" s="21"/>
      <c r="AN144" s="21"/>
      <c r="AO144" s="21"/>
      <c r="AP144" s="21"/>
      <c r="AQ144" s="21"/>
      <c r="AR144" s="21"/>
      <c r="AS144" s="21"/>
      <c r="AT144" s="21"/>
      <c r="AU144" s="21"/>
      <c r="AV144" s="21"/>
      <c r="AW144" s="21"/>
    </row>
    <row r="145" spans="1:49" x14ac:dyDescent="0.25">
      <c r="A145" s="1"/>
      <c r="B145" s="1"/>
      <c r="X145" s="21"/>
      <c r="Y145" s="21"/>
      <c r="Z145" s="21"/>
      <c r="AA145" s="21"/>
      <c r="AB145" s="21"/>
      <c r="AC145" s="21"/>
      <c r="AD145" s="21"/>
      <c r="AE145" s="21"/>
      <c r="AF145" s="21"/>
      <c r="AG145" s="21"/>
      <c r="AH145" s="21"/>
      <c r="AI145" s="21"/>
      <c r="AJ145" s="21"/>
      <c r="AK145" s="21"/>
      <c r="AL145" s="21"/>
      <c r="AM145" s="21"/>
      <c r="AN145" s="21"/>
      <c r="AO145" s="21"/>
      <c r="AP145" s="21"/>
      <c r="AQ145" s="21"/>
      <c r="AR145" s="21"/>
      <c r="AS145" s="21"/>
      <c r="AT145" s="21"/>
      <c r="AU145" s="21"/>
      <c r="AV145" s="21"/>
      <c r="AW145" s="21"/>
    </row>
    <row r="146" spans="1:49" x14ac:dyDescent="0.25">
      <c r="A146" s="1"/>
      <c r="B146" s="1"/>
      <c r="X146" s="21"/>
      <c r="Y146" s="21"/>
      <c r="Z146" s="21"/>
      <c r="AA146" s="21"/>
      <c r="AB146" s="21"/>
      <c r="AC146" s="21"/>
      <c r="AD146" s="21"/>
      <c r="AE146" s="21"/>
      <c r="AF146" s="21"/>
      <c r="AG146" s="21"/>
      <c r="AH146" s="21"/>
      <c r="AI146" s="21"/>
      <c r="AJ146" s="21"/>
      <c r="AK146" s="21"/>
      <c r="AL146" s="21"/>
      <c r="AM146" s="21"/>
      <c r="AN146" s="21"/>
      <c r="AO146" s="21"/>
      <c r="AP146" s="21"/>
      <c r="AQ146" s="21"/>
      <c r="AR146" s="21"/>
      <c r="AS146" s="21"/>
      <c r="AT146" s="21"/>
      <c r="AU146" s="21"/>
      <c r="AV146" s="21"/>
      <c r="AW146" s="21"/>
    </row>
    <row r="147" spans="1:49" x14ac:dyDescent="0.25">
      <c r="A147" s="1"/>
      <c r="B147" s="1"/>
      <c r="X147" s="21"/>
      <c r="Y147" s="21"/>
      <c r="Z147" s="21"/>
      <c r="AA147" s="21"/>
      <c r="AB147" s="21"/>
      <c r="AC147" s="21"/>
      <c r="AD147" s="21"/>
      <c r="AE147" s="21"/>
      <c r="AF147" s="21"/>
      <c r="AG147" s="21"/>
      <c r="AH147" s="21"/>
      <c r="AI147" s="21"/>
      <c r="AJ147" s="21"/>
      <c r="AK147" s="21"/>
      <c r="AL147" s="21"/>
      <c r="AM147" s="21"/>
      <c r="AN147" s="21"/>
      <c r="AO147" s="21"/>
      <c r="AP147" s="21"/>
      <c r="AQ147" s="21"/>
      <c r="AR147" s="21"/>
      <c r="AS147" s="21"/>
      <c r="AT147" s="21"/>
      <c r="AU147" s="21"/>
      <c r="AV147" s="21"/>
      <c r="AW147" s="21"/>
    </row>
    <row r="148" spans="1:49" x14ac:dyDescent="0.25">
      <c r="A148" s="1"/>
      <c r="B148" s="1"/>
      <c r="X148" s="21"/>
      <c r="Y148" s="21"/>
      <c r="Z148" s="21"/>
      <c r="AA148" s="21"/>
      <c r="AB148" s="21"/>
      <c r="AC148" s="21"/>
      <c r="AD148" s="21"/>
      <c r="AE148" s="21"/>
      <c r="AF148" s="21"/>
      <c r="AG148" s="21"/>
      <c r="AH148" s="21"/>
      <c r="AI148" s="21"/>
      <c r="AJ148" s="21"/>
      <c r="AK148" s="21"/>
      <c r="AL148" s="21"/>
      <c r="AM148" s="21"/>
      <c r="AN148" s="21"/>
      <c r="AO148" s="21"/>
      <c r="AP148" s="21"/>
      <c r="AQ148" s="21"/>
      <c r="AR148" s="21"/>
      <c r="AS148" s="21"/>
      <c r="AT148" s="21"/>
      <c r="AU148" s="21"/>
      <c r="AV148" s="21"/>
      <c r="AW148" s="21"/>
    </row>
    <row r="149" spans="1:49" x14ac:dyDescent="0.25">
      <c r="A149" s="1"/>
      <c r="B149" s="1"/>
      <c r="X149" s="21"/>
      <c r="Y149" s="21"/>
      <c r="Z149" s="21"/>
      <c r="AA149" s="21"/>
      <c r="AB149" s="21"/>
      <c r="AC149" s="21"/>
      <c r="AD149" s="21"/>
      <c r="AE149" s="21"/>
      <c r="AF149" s="21"/>
      <c r="AG149" s="21"/>
      <c r="AH149" s="21"/>
      <c r="AI149" s="21"/>
      <c r="AJ149" s="21"/>
      <c r="AK149" s="21"/>
      <c r="AL149" s="21"/>
      <c r="AM149" s="21"/>
      <c r="AN149" s="21"/>
      <c r="AO149" s="21"/>
      <c r="AP149" s="21"/>
      <c r="AQ149" s="21"/>
      <c r="AR149" s="21"/>
      <c r="AS149" s="21"/>
      <c r="AT149" s="21"/>
      <c r="AU149" s="21"/>
      <c r="AV149" s="21"/>
      <c r="AW149" s="21"/>
    </row>
    <row r="150" spans="1:49" x14ac:dyDescent="0.25">
      <c r="A150" s="1"/>
      <c r="B150" s="1"/>
      <c r="X150" s="21"/>
      <c r="Y150" s="21"/>
      <c r="Z150" s="21"/>
      <c r="AA150" s="21"/>
      <c r="AB150" s="21"/>
      <c r="AC150" s="21"/>
      <c r="AD150" s="21"/>
      <c r="AE150" s="21"/>
      <c r="AF150" s="21"/>
      <c r="AG150" s="21"/>
      <c r="AH150" s="21"/>
      <c r="AI150" s="21"/>
      <c r="AJ150" s="21"/>
      <c r="AK150" s="21"/>
      <c r="AL150" s="21"/>
      <c r="AM150" s="21"/>
      <c r="AN150" s="21"/>
      <c r="AO150" s="21"/>
      <c r="AP150" s="21"/>
      <c r="AQ150" s="21"/>
      <c r="AR150" s="21"/>
      <c r="AS150" s="21"/>
      <c r="AT150" s="21"/>
      <c r="AU150" s="21"/>
      <c r="AV150" s="21"/>
      <c r="AW150" s="21"/>
    </row>
    <row r="151" spans="1:49" x14ac:dyDescent="0.25">
      <c r="A151" s="1"/>
      <c r="B151" s="1"/>
      <c r="X151" s="21"/>
      <c r="Y151" s="21"/>
      <c r="Z151" s="21"/>
      <c r="AA151" s="21"/>
      <c r="AB151" s="21"/>
      <c r="AC151" s="21"/>
      <c r="AD151" s="21"/>
      <c r="AE151" s="21"/>
      <c r="AF151" s="21"/>
      <c r="AG151" s="21"/>
      <c r="AH151" s="21"/>
      <c r="AI151" s="21"/>
      <c r="AJ151" s="21"/>
      <c r="AK151" s="21"/>
      <c r="AL151" s="21"/>
      <c r="AM151" s="21"/>
      <c r="AN151" s="21"/>
      <c r="AO151" s="21"/>
      <c r="AP151" s="21"/>
      <c r="AQ151" s="21"/>
      <c r="AR151" s="21"/>
      <c r="AS151" s="21"/>
      <c r="AT151" s="21"/>
      <c r="AU151" s="21"/>
      <c r="AV151" s="21"/>
      <c r="AW151" s="21"/>
    </row>
    <row r="152" spans="1:49" x14ac:dyDescent="0.25">
      <c r="A152" s="1"/>
      <c r="B152" s="1"/>
      <c r="X152" s="21"/>
      <c r="Y152" s="21"/>
      <c r="Z152" s="21"/>
      <c r="AA152" s="21"/>
      <c r="AB152" s="21"/>
      <c r="AC152" s="21"/>
      <c r="AD152" s="21"/>
      <c r="AE152" s="21"/>
      <c r="AF152" s="21"/>
      <c r="AG152" s="21"/>
      <c r="AH152" s="21"/>
      <c r="AI152" s="21"/>
      <c r="AJ152" s="21"/>
      <c r="AK152" s="21"/>
      <c r="AL152" s="21"/>
      <c r="AM152" s="21"/>
      <c r="AN152" s="21"/>
      <c r="AO152" s="21"/>
      <c r="AP152" s="21"/>
      <c r="AQ152" s="21"/>
      <c r="AR152" s="21"/>
      <c r="AS152" s="21"/>
      <c r="AT152" s="21"/>
      <c r="AU152" s="21"/>
      <c r="AV152" s="21"/>
      <c r="AW152" s="21"/>
    </row>
    <row r="153" spans="1:49" x14ac:dyDescent="0.25">
      <c r="A153" s="1"/>
      <c r="B153" s="1"/>
      <c r="X153" s="21"/>
      <c r="Y153" s="21"/>
      <c r="Z153" s="21"/>
      <c r="AA153" s="21"/>
      <c r="AB153" s="21"/>
      <c r="AC153" s="21"/>
      <c r="AD153" s="21"/>
      <c r="AE153" s="21"/>
      <c r="AF153" s="21"/>
      <c r="AG153" s="21"/>
      <c r="AH153" s="21"/>
      <c r="AI153" s="21"/>
      <c r="AJ153" s="21"/>
      <c r="AK153" s="21"/>
      <c r="AL153" s="21"/>
      <c r="AM153" s="21"/>
      <c r="AN153" s="21"/>
      <c r="AO153" s="21"/>
      <c r="AP153" s="21"/>
      <c r="AQ153" s="21"/>
      <c r="AR153" s="21"/>
      <c r="AS153" s="21"/>
      <c r="AT153" s="21"/>
      <c r="AU153" s="21"/>
      <c r="AV153" s="21"/>
      <c r="AW153" s="21"/>
    </row>
    <row r="154" spans="1:49" x14ac:dyDescent="0.25">
      <c r="A154" s="1"/>
      <c r="B154" s="1"/>
      <c r="X154" s="21"/>
      <c r="Y154" s="21"/>
      <c r="Z154" s="21"/>
      <c r="AA154" s="21"/>
      <c r="AB154" s="21"/>
      <c r="AC154" s="21"/>
      <c r="AD154" s="21"/>
      <c r="AE154" s="21"/>
      <c r="AF154" s="21"/>
      <c r="AG154" s="21"/>
      <c r="AH154" s="21"/>
      <c r="AI154" s="21"/>
      <c r="AJ154" s="21"/>
      <c r="AK154" s="21"/>
      <c r="AL154" s="21"/>
      <c r="AM154" s="21"/>
      <c r="AN154" s="21"/>
      <c r="AO154" s="21"/>
      <c r="AP154" s="21"/>
      <c r="AQ154" s="21"/>
      <c r="AR154" s="21"/>
      <c r="AS154" s="21"/>
      <c r="AT154" s="21"/>
      <c r="AU154" s="21"/>
      <c r="AV154" s="21"/>
      <c r="AW154" s="21"/>
    </row>
    <row r="155" spans="1:49" x14ac:dyDescent="0.25">
      <c r="A155" s="1"/>
      <c r="B155" s="1"/>
      <c r="X155" s="21"/>
      <c r="Y155" s="21"/>
      <c r="Z155" s="21"/>
      <c r="AA155" s="21"/>
      <c r="AB155" s="21"/>
      <c r="AC155" s="21"/>
      <c r="AD155" s="21"/>
      <c r="AE155" s="21"/>
      <c r="AF155" s="21"/>
      <c r="AG155" s="21"/>
      <c r="AH155" s="21"/>
      <c r="AI155" s="21"/>
      <c r="AJ155" s="21"/>
      <c r="AK155" s="21"/>
      <c r="AL155" s="21"/>
      <c r="AM155" s="21"/>
      <c r="AN155" s="21"/>
      <c r="AO155" s="21"/>
      <c r="AP155" s="21"/>
      <c r="AQ155" s="21"/>
      <c r="AR155" s="21"/>
      <c r="AS155" s="21"/>
      <c r="AT155" s="21"/>
      <c r="AU155" s="21"/>
      <c r="AV155" s="21"/>
      <c r="AW155" s="21"/>
    </row>
    <row r="156" spans="1:49" x14ac:dyDescent="0.25">
      <c r="A156" s="1"/>
      <c r="B156" s="1"/>
      <c r="X156" s="21"/>
      <c r="Y156" s="21"/>
      <c r="Z156" s="21"/>
      <c r="AA156" s="21"/>
      <c r="AB156" s="21"/>
      <c r="AC156" s="21"/>
      <c r="AD156" s="21"/>
      <c r="AE156" s="21"/>
      <c r="AF156" s="21"/>
      <c r="AG156" s="21"/>
      <c r="AH156" s="21"/>
      <c r="AI156" s="21"/>
      <c r="AJ156" s="21"/>
      <c r="AK156" s="21"/>
      <c r="AL156" s="21"/>
      <c r="AM156" s="21"/>
      <c r="AN156" s="21"/>
      <c r="AO156" s="21"/>
      <c r="AP156" s="21"/>
      <c r="AQ156" s="21"/>
      <c r="AR156" s="21"/>
      <c r="AS156" s="21"/>
      <c r="AT156" s="21"/>
      <c r="AU156" s="21"/>
      <c r="AV156" s="21"/>
      <c r="AW156" s="21"/>
    </row>
    <row r="157" spans="1:49" x14ac:dyDescent="0.25">
      <c r="A157" s="1"/>
      <c r="B157" s="1"/>
      <c r="X157" s="21"/>
      <c r="Y157" s="21"/>
      <c r="Z157" s="21"/>
      <c r="AA157" s="21"/>
      <c r="AB157" s="21"/>
      <c r="AC157" s="21"/>
      <c r="AD157" s="21"/>
      <c r="AE157" s="21"/>
      <c r="AF157" s="21"/>
      <c r="AG157" s="21"/>
      <c r="AH157" s="21"/>
      <c r="AI157" s="21"/>
      <c r="AJ157" s="21"/>
      <c r="AK157" s="21"/>
      <c r="AL157" s="21"/>
      <c r="AM157" s="21"/>
      <c r="AN157" s="21"/>
      <c r="AO157" s="21"/>
      <c r="AP157" s="21"/>
      <c r="AQ157" s="21"/>
      <c r="AR157" s="21"/>
      <c r="AS157" s="21"/>
      <c r="AT157" s="21"/>
      <c r="AU157" s="21"/>
      <c r="AV157" s="21"/>
      <c r="AW157" s="21"/>
    </row>
    <row r="158" spans="1:49" x14ac:dyDescent="0.25">
      <c r="A158" s="1"/>
      <c r="B158" s="1"/>
      <c r="X158" s="21"/>
      <c r="Y158" s="21"/>
      <c r="Z158" s="21"/>
      <c r="AA158" s="21"/>
      <c r="AB158" s="21"/>
      <c r="AC158" s="21"/>
      <c r="AD158" s="21"/>
      <c r="AE158" s="21"/>
      <c r="AF158" s="21"/>
      <c r="AG158" s="21"/>
      <c r="AH158" s="21"/>
      <c r="AI158" s="21"/>
      <c r="AJ158" s="21"/>
      <c r="AK158" s="21"/>
      <c r="AL158" s="21"/>
      <c r="AM158" s="21"/>
      <c r="AN158" s="21"/>
      <c r="AO158" s="21"/>
      <c r="AP158" s="21"/>
      <c r="AQ158" s="21"/>
      <c r="AR158" s="21"/>
      <c r="AS158" s="21"/>
      <c r="AT158" s="21"/>
      <c r="AU158" s="21"/>
      <c r="AV158" s="21"/>
      <c r="AW158" s="21"/>
    </row>
    <row r="159" spans="1:49" x14ac:dyDescent="0.25">
      <c r="A159" s="1"/>
      <c r="B159" s="1"/>
      <c r="X159" s="21"/>
      <c r="Y159" s="21"/>
      <c r="Z159" s="21"/>
      <c r="AA159" s="21"/>
      <c r="AB159" s="21"/>
      <c r="AC159" s="21"/>
      <c r="AD159" s="21"/>
      <c r="AE159" s="21"/>
      <c r="AF159" s="21"/>
      <c r="AG159" s="21"/>
      <c r="AH159" s="21"/>
      <c r="AI159" s="21"/>
      <c r="AJ159" s="21"/>
      <c r="AK159" s="21"/>
      <c r="AL159" s="21"/>
      <c r="AM159" s="21"/>
      <c r="AN159" s="21"/>
      <c r="AO159" s="21"/>
      <c r="AP159" s="21"/>
      <c r="AQ159" s="21"/>
      <c r="AR159" s="21"/>
      <c r="AS159" s="21"/>
      <c r="AT159" s="21"/>
      <c r="AU159" s="21"/>
      <c r="AV159" s="21"/>
      <c r="AW159" s="21"/>
    </row>
    <row r="160" spans="1:49" x14ac:dyDescent="0.25">
      <c r="A160" s="1"/>
      <c r="B160" s="1"/>
      <c r="X160" s="21"/>
      <c r="Y160" s="21"/>
      <c r="Z160" s="21"/>
      <c r="AA160" s="21"/>
      <c r="AB160" s="21"/>
      <c r="AC160" s="21"/>
      <c r="AD160" s="21"/>
      <c r="AE160" s="21"/>
      <c r="AF160" s="21"/>
      <c r="AG160" s="21"/>
      <c r="AH160" s="21"/>
      <c r="AI160" s="21"/>
      <c r="AJ160" s="21"/>
      <c r="AK160" s="21"/>
      <c r="AL160" s="21"/>
      <c r="AM160" s="21"/>
      <c r="AN160" s="21"/>
      <c r="AO160" s="21"/>
      <c r="AP160" s="21"/>
      <c r="AQ160" s="21"/>
      <c r="AR160" s="21"/>
      <c r="AS160" s="21"/>
      <c r="AT160" s="21"/>
      <c r="AU160" s="21"/>
      <c r="AV160" s="21"/>
      <c r="AW160" s="21"/>
    </row>
    <row r="161" spans="1:49" x14ac:dyDescent="0.25">
      <c r="A161" s="1"/>
      <c r="B161" s="1"/>
      <c r="X161" s="21"/>
      <c r="Y161" s="21"/>
      <c r="Z161" s="21"/>
      <c r="AA161" s="21"/>
      <c r="AB161" s="21"/>
      <c r="AC161" s="21"/>
      <c r="AD161" s="21"/>
      <c r="AE161" s="21"/>
      <c r="AF161" s="21"/>
      <c r="AG161" s="21"/>
      <c r="AH161" s="21"/>
      <c r="AI161" s="21"/>
      <c r="AJ161" s="21"/>
      <c r="AK161" s="21"/>
      <c r="AL161" s="21"/>
      <c r="AM161" s="21"/>
      <c r="AN161" s="21"/>
      <c r="AO161" s="21"/>
      <c r="AP161" s="21"/>
      <c r="AQ161" s="21"/>
      <c r="AR161" s="21"/>
      <c r="AS161" s="21"/>
      <c r="AT161" s="21"/>
      <c r="AU161" s="21"/>
      <c r="AV161" s="21"/>
      <c r="AW161" s="21"/>
    </row>
    <row r="162" spans="1:49" x14ac:dyDescent="0.25">
      <c r="A162" s="1"/>
      <c r="B162" s="1"/>
      <c r="X162" s="21"/>
      <c r="Y162" s="21"/>
      <c r="Z162" s="21"/>
      <c r="AA162" s="21"/>
      <c r="AB162" s="21"/>
      <c r="AC162" s="21"/>
      <c r="AD162" s="21"/>
      <c r="AE162" s="21"/>
      <c r="AF162" s="21"/>
      <c r="AG162" s="21"/>
      <c r="AH162" s="21"/>
      <c r="AI162" s="21"/>
      <c r="AJ162" s="21"/>
      <c r="AK162" s="21"/>
      <c r="AL162" s="21"/>
      <c r="AM162" s="21"/>
      <c r="AN162" s="21"/>
      <c r="AO162" s="21"/>
      <c r="AP162" s="21"/>
      <c r="AQ162" s="21"/>
      <c r="AR162" s="21"/>
      <c r="AS162" s="21"/>
      <c r="AT162" s="21"/>
      <c r="AU162" s="21"/>
      <c r="AV162" s="21"/>
      <c r="AW162" s="21"/>
    </row>
    <row r="163" spans="1:49" x14ac:dyDescent="0.25">
      <c r="A163" s="1"/>
      <c r="B163" s="1"/>
      <c r="X163" s="21"/>
      <c r="Y163" s="21"/>
      <c r="Z163" s="21"/>
      <c r="AA163" s="21"/>
      <c r="AB163" s="21"/>
      <c r="AC163" s="21"/>
      <c r="AD163" s="21"/>
      <c r="AE163" s="21"/>
      <c r="AF163" s="21"/>
      <c r="AG163" s="21"/>
      <c r="AH163" s="21"/>
      <c r="AI163" s="21"/>
      <c r="AJ163" s="21"/>
      <c r="AK163" s="21"/>
      <c r="AL163" s="21"/>
      <c r="AM163" s="21"/>
      <c r="AN163" s="21"/>
      <c r="AO163" s="21"/>
      <c r="AP163" s="21"/>
      <c r="AQ163" s="21"/>
      <c r="AR163" s="21"/>
      <c r="AS163" s="21"/>
      <c r="AT163" s="21"/>
      <c r="AU163" s="21"/>
      <c r="AV163" s="21"/>
      <c r="AW163" s="21"/>
    </row>
    <row r="164" spans="1:49" x14ac:dyDescent="0.25">
      <c r="A164" s="1"/>
      <c r="B164" s="1"/>
      <c r="X164" s="21"/>
      <c r="Y164" s="21"/>
      <c r="Z164" s="21"/>
      <c r="AA164" s="21"/>
      <c r="AB164" s="21"/>
      <c r="AC164" s="21"/>
      <c r="AD164" s="21"/>
      <c r="AE164" s="21"/>
      <c r="AF164" s="21"/>
      <c r="AG164" s="21"/>
      <c r="AH164" s="21"/>
      <c r="AI164" s="21"/>
      <c r="AJ164" s="21"/>
      <c r="AK164" s="21"/>
      <c r="AL164" s="21"/>
      <c r="AM164" s="21"/>
      <c r="AN164" s="21"/>
      <c r="AO164" s="21"/>
      <c r="AP164" s="21"/>
      <c r="AQ164" s="21"/>
      <c r="AR164" s="21"/>
      <c r="AS164" s="21"/>
      <c r="AT164" s="21"/>
      <c r="AU164" s="21"/>
      <c r="AV164" s="21"/>
      <c r="AW164" s="21"/>
    </row>
    <row r="165" spans="1:49" x14ac:dyDescent="0.25">
      <c r="A165" s="1"/>
      <c r="B165" s="1"/>
    </row>
    <row r="166" spans="1:49" x14ac:dyDescent="0.25">
      <c r="A166" s="1"/>
      <c r="B166" s="1"/>
    </row>
    <row r="167" spans="1:49" x14ac:dyDescent="0.25">
      <c r="A167" s="1"/>
      <c r="B167" s="1"/>
    </row>
    <row r="168" spans="1:49" x14ac:dyDescent="0.25">
      <c r="A168" s="1"/>
      <c r="B168" s="1"/>
    </row>
    <row r="169" spans="1:49" x14ac:dyDescent="0.25">
      <c r="A169" s="1"/>
      <c r="B169" s="1"/>
    </row>
    <row r="170" spans="1:49" x14ac:dyDescent="0.25">
      <c r="A170" s="1"/>
      <c r="B170" s="1"/>
    </row>
    <row r="171" spans="1:49" x14ac:dyDescent="0.25">
      <c r="A171" s="1"/>
      <c r="B171" s="1"/>
    </row>
    <row r="172" spans="1:49" x14ac:dyDescent="0.25">
      <c r="A172" s="1"/>
      <c r="B172" s="1"/>
    </row>
  </sheetData>
  <mergeCells count="76">
    <mergeCell ref="A8:O8"/>
    <mergeCell ref="H36:H37"/>
    <mergeCell ref="H38:H39"/>
    <mergeCell ref="J38:J39"/>
    <mergeCell ref="K38:K39"/>
    <mergeCell ref="G33:H33"/>
    <mergeCell ref="L36:L37"/>
    <mergeCell ref="L38:L39"/>
    <mergeCell ref="D13:I13"/>
    <mergeCell ref="E14:H14"/>
    <mergeCell ref="E36:E37"/>
    <mergeCell ref="F38:F39"/>
    <mergeCell ref="G38:G39"/>
    <mergeCell ref="D34:D35"/>
    <mergeCell ref="E18:H18"/>
    <mergeCell ref="E19:H19"/>
    <mergeCell ref="E20:H20"/>
    <mergeCell ref="D32:H32"/>
    <mergeCell ref="E38:E39"/>
    <mergeCell ref="D29:J30"/>
    <mergeCell ref="J26:N26"/>
    <mergeCell ref="J27:N27"/>
    <mergeCell ref="G36:G37"/>
    <mergeCell ref="F42:F43"/>
    <mergeCell ref="G42:G43"/>
    <mergeCell ref="D36:D43"/>
    <mergeCell ref="F36:F37"/>
    <mergeCell ref="H40:H41"/>
    <mergeCell ref="H42:H43"/>
    <mergeCell ref="E42:E43"/>
    <mergeCell ref="E44:E45"/>
    <mergeCell ref="E46:E47"/>
    <mergeCell ref="F44:F45"/>
    <mergeCell ref="G44:G45"/>
    <mergeCell ref="F40:F41"/>
    <mergeCell ref="G40:G41"/>
    <mergeCell ref="J25:K25"/>
    <mergeCell ref="L25:N25"/>
    <mergeCell ref="L44:L45"/>
    <mergeCell ref="L46:L47"/>
    <mergeCell ref="I46:I47"/>
    <mergeCell ref="J44:J45"/>
    <mergeCell ref="K44:K45"/>
    <mergeCell ref="J46:J47"/>
    <mergeCell ref="K46:K47"/>
    <mergeCell ref="I42:I43"/>
    <mergeCell ref="J40:J41"/>
    <mergeCell ref="D44:D49"/>
    <mergeCell ref="H48:H49"/>
    <mergeCell ref="D10:N10"/>
    <mergeCell ref="D11:N11"/>
    <mergeCell ref="I38:I39"/>
    <mergeCell ref="I40:I41"/>
    <mergeCell ref="E15:H15"/>
    <mergeCell ref="E16:H16"/>
    <mergeCell ref="E17:H17"/>
    <mergeCell ref="E40:E41"/>
    <mergeCell ref="J22:K22"/>
    <mergeCell ref="L22:N22"/>
    <mergeCell ref="J23:K23"/>
    <mergeCell ref="L23:N23"/>
    <mergeCell ref="J24:K24"/>
    <mergeCell ref="L24:N24"/>
    <mergeCell ref="I44:I45"/>
    <mergeCell ref="F46:F47"/>
    <mergeCell ref="G46:G47"/>
    <mergeCell ref="E48:E49"/>
    <mergeCell ref="F48:F49"/>
    <mergeCell ref="G48:G49"/>
    <mergeCell ref="H44:H45"/>
    <mergeCell ref="H46:H47"/>
    <mergeCell ref="L40:L41"/>
    <mergeCell ref="L42:L43"/>
    <mergeCell ref="K40:K41"/>
    <mergeCell ref="J42:J43"/>
    <mergeCell ref="K42:K43"/>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E171"/>
  <sheetViews>
    <sheetView zoomScale="85" zoomScaleNormal="85" workbookViewId="0">
      <selection activeCell="E6" sqref="E6"/>
    </sheetView>
  </sheetViews>
  <sheetFormatPr defaultRowHeight="15" x14ac:dyDescent="0.25"/>
  <cols>
    <col min="1" max="1" width="0.85546875" style="4" customWidth="1"/>
    <col min="2" max="2" width="2.140625" style="4" customWidth="1"/>
    <col min="3" max="3" width="2.7109375" customWidth="1"/>
    <col min="4" max="4" width="13.28515625" customWidth="1"/>
    <col min="5" max="6" width="12.28515625" customWidth="1"/>
    <col min="7" max="7" width="17.5703125" customWidth="1"/>
    <col min="8" max="8" width="24" customWidth="1"/>
    <col min="9" max="9" width="16" customWidth="1"/>
    <col min="10" max="10" width="16.5703125" customWidth="1"/>
    <col min="11" max="11" width="20.7109375" customWidth="1"/>
    <col min="12" max="12" width="20" customWidth="1"/>
    <col min="13" max="13" width="19" customWidth="1"/>
    <col min="14" max="14" width="24.85546875" customWidth="1"/>
    <col min="15" max="15" width="5.140625" customWidth="1"/>
    <col min="16" max="16" width="5.85546875" customWidth="1"/>
    <col min="17" max="21" width="20.42578125" style="1" customWidth="1"/>
    <col min="22" max="23" width="9.140625" style="1"/>
    <col min="27" max="29" width="9.140625" style="19"/>
    <col min="30" max="30" width="11.28515625" style="19" customWidth="1"/>
    <col min="31" max="35" width="9.140625" style="19"/>
    <col min="36" max="37" width="10.5703125" style="19" bestFit="1" customWidth="1"/>
    <col min="38" max="41" width="9.140625" style="19"/>
    <col min="42" max="43" width="10.28515625" style="19" bestFit="1" customWidth="1"/>
    <col min="44" max="44" width="11.28515625" style="19" bestFit="1" customWidth="1"/>
    <col min="45" max="56" width="9.140625" style="19"/>
  </cols>
  <sheetData>
    <row r="1" spans="1:57" s="1" customFormat="1" ht="15.75" customHeight="1" x14ac:dyDescent="0.25">
      <c r="AA1" s="44"/>
      <c r="AB1" s="44"/>
      <c r="AC1" s="44"/>
      <c r="AD1" s="44"/>
      <c r="AE1" s="44"/>
      <c r="AF1" s="44"/>
      <c r="AG1" s="44"/>
      <c r="AH1" s="44"/>
      <c r="AI1" s="44"/>
      <c r="AJ1" s="44"/>
      <c r="AK1" s="44"/>
      <c r="AL1" s="44"/>
      <c r="AM1" s="44"/>
      <c r="AN1" s="44"/>
      <c r="AO1" s="44"/>
      <c r="AP1" s="44"/>
      <c r="AQ1" s="44"/>
      <c r="AR1" s="44"/>
      <c r="AS1" s="44"/>
      <c r="AT1" s="44"/>
      <c r="AU1" s="44"/>
      <c r="AV1" s="44"/>
      <c r="AW1" s="44"/>
      <c r="AX1" s="44"/>
      <c r="AY1" s="44"/>
      <c r="AZ1" s="44"/>
      <c r="BA1" s="44"/>
      <c r="BB1" s="44"/>
      <c r="BC1" s="44"/>
      <c r="BD1" s="44"/>
    </row>
    <row r="2" spans="1:57" s="1" customFormat="1" ht="19.5" customHeight="1" x14ac:dyDescent="0.25">
      <c r="AA2" s="44"/>
      <c r="AB2" s="44"/>
      <c r="AC2" s="44"/>
      <c r="AD2" s="44"/>
      <c r="AE2" s="44"/>
      <c r="AF2" s="44"/>
      <c r="AG2" s="44"/>
      <c r="AH2" s="44"/>
      <c r="AI2" s="44"/>
      <c r="AJ2" s="44"/>
      <c r="AK2" s="44"/>
      <c r="AL2" s="44"/>
      <c r="AM2" s="44"/>
      <c r="AN2" s="44"/>
      <c r="AO2" s="44"/>
      <c r="AP2" s="44"/>
      <c r="AQ2" s="44"/>
      <c r="AR2" s="44"/>
      <c r="AS2" s="44"/>
      <c r="AT2" s="44"/>
      <c r="AU2" s="44"/>
      <c r="AV2" s="44"/>
      <c r="AW2" s="44"/>
      <c r="AX2" s="44"/>
      <c r="AY2" s="44"/>
      <c r="AZ2" s="44"/>
      <c r="BA2" s="44"/>
      <c r="BB2" s="44"/>
      <c r="BC2" s="44"/>
      <c r="BD2" s="44"/>
    </row>
    <row r="3" spans="1:57" s="1" customFormat="1" ht="19.5" customHeight="1" x14ac:dyDescent="0.25">
      <c r="AA3" s="44"/>
      <c r="AB3" s="44"/>
      <c r="AC3" s="44"/>
      <c r="AD3" s="44"/>
      <c r="AE3" s="44"/>
      <c r="AF3" s="44"/>
      <c r="AG3" s="44"/>
      <c r="AH3" s="44"/>
      <c r="AI3" s="44"/>
      <c r="AJ3" s="44"/>
      <c r="AK3" s="44"/>
      <c r="AL3" s="44"/>
      <c r="AM3" s="44"/>
      <c r="AN3" s="44"/>
      <c r="AO3" s="44"/>
      <c r="AP3" s="44"/>
      <c r="AQ3" s="44"/>
      <c r="AR3" s="44"/>
      <c r="AS3" s="44"/>
      <c r="AT3" s="44"/>
      <c r="AU3" s="44"/>
      <c r="AV3" s="44"/>
      <c r="AW3" s="44"/>
      <c r="AX3" s="44"/>
      <c r="AY3" s="44"/>
      <c r="AZ3" s="44"/>
      <c r="BA3" s="44"/>
      <c r="BB3" s="44"/>
      <c r="BC3" s="44"/>
      <c r="BD3" s="44"/>
    </row>
    <row r="4" spans="1:57" s="1" customFormat="1" ht="18" customHeight="1" x14ac:dyDescent="0.25">
      <c r="AA4" s="44"/>
      <c r="AB4" s="44"/>
      <c r="AC4" s="44"/>
      <c r="AD4" s="44"/>
      <c r="AE4" s="44"/>
      <c r="AF4" s="44"/>
      <c r="AG4" s="44"/>
      <c r="AH4" s="44"/>
      <c r="AI4" s="44"/>
      <c r="AJ4" s="44"/>
      <c r="AK4" s="44"/>
      <c r="AL4" s="44"/>
      <c r="AM4" s="44"/>
      <c r="AN4" s="44"/>
      <c r="AO4" s="44"/>
      <c r="AP4" s="44"/>
      <c r="AQ4" s="44"/>
      <c r="AR4" s="44"/>
      <c r="AS4" s="44"/>
      <c r="AT4" s="44"/>
      <c r="AU4" s="44"/>
      <c r="AV4" s="44"/>
      <c r="AW4" s="44"/>
      <c r="AX4" s="44"/>
      <c r="AY4" s="44"/>
      <c r="AZ4" s="44"/>
      <c r="BA4" s="44"/>
      <c r="BB4" s="44"/>
      <c r="BC4" s="44"/>
      <c r="BD4" s="44"/>
    </row>
    <row r="5" spans="1:57" s="1" customFormat="1" ht="19.5" customHeight="1" x14ac:dyDescent="0.25">
      <c r="AA5" s="44"/>
      <c r="AB5" s="44"/>
      <c r="AC5" s="44"/>
      <c r="AD5" s="44"/>
      <c r="AE5" s="44"/>
      <c r="AF5" s="44"/>
      <c r="AG5" s="44"/>
      <c r="AH5" s="44"/>
      <c r="AI5" s="44"/>
      <c r="AJ5" s="44"/>
      <c r="AK5" s="44"/>
      <c r="AL5" s="44"/>
      <c r="AM5" s="44"/>
      <c r="AN5" s="44"/>
      <c r="AO5" s="44"/>
      <c r="AP5" s="44"/>
      <c r="AQ5" s="44"/>
      <c r="AR5" s="44"/>
      <c r="AS5" s="44"/>
      <c r="AT5" s="44"/>
      <c r="AU5" s="44"/>
      <c r="AV5" s="44"/>
      <c r="AW5" s="44"/>
      <c r="AX5" s="44"/>
      <c r="AY5" s="44"/>
      <c r="AZ5" s="44"/>
      <c r="BA5" s="44"/>
      <c r="BB5" s="44"/>
      <c r="BC5" s="44"/>
      <c r="BD5" s="44"/>
    </row>
    <row r="6" spans="1:57" s="1" customFormat="1" x14ac:dyDescent="0.25">
      <c r="AA6" s="44"/>
      <c r="AB6" s="44"/>
      <c r="AC6" s="44"/>
      <c r="AD6" s="44"/>
      <c r="AE6" s="44"/>
      <c r="AF6" s="44"/>
      <c r="AG6" s="44"/>
      <c r="AH6" s="44"/>
      <c r="AI6" s="44"/>
      <c r="AJ6" s="44"/>
      <c r="AK6" s="44"/>
      <c r="AL6" s="44"/>
      <c r="AM6" s="44"/>
      <c r="AN6" s="44"/>
      <c r="AO6" s="44"/>
      <c r="AP6" s="44"/>
      <c r="AQ6" s="44"/>
      <c r="AR6" s="44"/>
      <c r="AS6" s="44"/>
      <c r="AT6" s="44"/>
      <c r="AU6" s="44"/>
      <c r="AV6" s="44"/>
      <c r="AW6" s="44"/>
      <c r="AX6" s="44"/>
      <c r="AY6" s="44"/>
      <c r="AZ6" s="44"/>
      <c r="BA6" s="44"/>
      <c r="BB6" s="44"/>
      <c r="BC6" s="44"/>
      <c r="BD6" s="44"/>
    </row>
    <row r="7" spans="1:57" s="2" customFormat="1" ht="36.75" customHeight="1" x14ac:dyDescent="0.3">
      <c r="A7" s="81" t="s">
        <v>0</v>
      </c>
      <c r="B7" s="81"/>
      <c r="C7" s="81"/>
      <c r="D7" s="81"/>
      <c r="E7" s="81"/>
      <c r="F7" s="81"/>
      <c r="G7" s="81"/>
      <c r="H7" s="81"/>
      <c r="I7" s="81"/>
      <c r="J7" s="81"/>
      <c r="K7" s="81"/>
      <c r="L7" s="81"/>
      <c r="M7" s="81"/>
      <c r="N7" s="81"/>
      <c r="O7" s="81"/>
      <c r="P7" s="81"/>
      <c r="Q7" s="34"/>
      <c r="R7" s="34"/>
      <c r="S7" s="34"/>
      <c r="AA7" s="18"/>
      <c r="AB7" s="18"/>
      <c r="AC7" s="18"/>
      <c r="AD7" s="18"/>
      <c r="AE7" s="18"/>
      <c r="AF7" s="18"/>
      <c r="AG7" s="18"/>
      <c r="AH7" s="18"/>
      <c r="AI7" s="18"/>
      <c r="AJ7" s="18"/>
      <c r="AK7" s="18"/>
      <c r="AL7" s="18"/>
      <c r="AM7" s="18"/>
      <c r="AN7" s="18"/>
      <c r="AO7" s="18"/>
      <c r="AP7" s="18"/>
      <c r="AQ7" s="18"/>
      <c r="AR7" s="18"/>
      <c r="AS7" s="18"/>
      <c r="AT7" s="18"/>
      <c r="AU7" s="18"/>
      <c r="AV7" s="18"/>
      <c r="AW7" s="18"/>
      <c r="AX7" s="18"/>
      <c r="AY7" s="18"/>
      <c r="AZ7" s="18"/>
      <c r="BA7" s="18"/>
      <c r="BB7" s="18"/>
      <c r="BC7" s="18"/>
      <c r="BD7" s="18"/>
    </row>
    <row r="8" spans="1:57" s="2" customFormat="1" ht="13.5" customHeight="1" x14ac:dyDescent="0.3">
      <c r="A8" s="34"/>
      <c r="B8" s="34"/>
      <c r="C8"/>
      <c r="D8"/>
      <c r="E8"/>
      <c r="F8"/>
      <c r="G8"/>
      <c r="H8"/>
      <c r="I8"/>
      <c r="J8"/>
      <c r="K8"/>
      <c r="L8"/>
      <c r="M8"/>
      <c r="N8"/>
      <c r="O8"/>
      <c r="P8"/>
      <c r="Q8" s="1"/>
      <c r="R8" s="1"/>
      <c r="S8" s="1"/>
      <c r="T8" s="1"/>
      <c r="U8" s="1"/>
      <c r="V8" s="1"/>
      <c r="W8" s="1"/>
      <c r="X8"/>
      <c r="Y8"/>
      <c r="Z8"/>
      <c r="AA8" s="19"/>
      <c r="AB8" s="19"/>
      <c r="AC8" s="19"/>
      <c r="AD8" s="19"/>
      <c r="AE8" s="19"/>
      <c r="AF8" s="19"/>
      <c r="AG8" s="19"/>
      <c r="AH8" s="18"/>
      <c r="AI8" s="18"/>
      <c r="AJ8" s="18"/>
      <c r="AK8" s="18"/>
      <c r="AL8" s="18"/>
      <c r="AM8" s="18"/>
      <c r="AN8" s="18"/>
      <c r="AO8" s="18"/>
      <c r="AP8" s="18"/>
      <c r="AQ8" s="18"/>
      <c r="AR8" s="18"/>
      <c r="AS8" s="18"/>
      <c r="AT8" s="18"/>
      <c r="AU8" s="18"/>
      <c r="AV8" s="18"/>
      <c r="AW8" s="18"/>
      <c r="AX8" s="18"/>
      <c r="AY8" s="18"/>
      <c r="AZ8" s="18"/>
      <c r="BA8" s="18"/>
      <c r="BB8" s="18"/>
      <c r="BC8" s="18"/>
      <c r="BD8" s="18"/>
    </row>
    <row r="9" spans="1:57" s="2" customFormat="1" ht="38.25" customHeight="1" x14ac:dyDescent="0.3">
      <c r="A9" s="34"/>
      <c r="B9" s="34"/>
      <c r="C9"/>
      <c r="D9" s="56" t="s">
        <v>71</v>
      </c>
      <c r="E9" s="56"/>
      <c r="F9" s="56"/>
      <c r="G9" s="56"/>
      <c r="H9" s="56"/>
      <c r="I9" s="56"/>
      <c r="J9" s="56"/>
      <c r="K9" s="56"/>
      <c r="L9" s="56"/>
      <c r="M9" s="56"/>
      <c r="N9" s="56"/>
      <c r="O9" s="56"/>
      <c r="P9"/>
      <c r="Q9" s="1"/>
      <c r="R9" s="1"/>
      <c r="S9" s="1"/>
      <c r="T9" s="1"/>
      <c r="U9" s="1"/>
      <c r="V9" s="1"/>
      <c r="W9" s="1"/>
      <c r="X9"/>
      <c r="Y9"/>
      <c r="Z9"/>
      <c r="AA9" s="19"/>
      <c r="AB9" s="19"/>
      <c r="AC9" s="19"/>
      <c r="AD9" s="19"/>
      <c r="AE9" s="19"/>
      <c r="AF9" s="19"/>
      <c r="AG9" s="19"/>
      <c r="AH9" s="18"/>
      <c r="AI9" s="18"/>
      <c r="AJ9" s="18"/>
      <c r="AK9" s="18"/>
      <c r="AL9" s="18"/>
      <c r="AM9" s="18"/>
      <c r="AN9" s="18"/>
      <c r="AO9" s="18"/>
      <c r="AP9" s="18"/>
      <c r="AQ9" s="18"/>
      <c r="AR9" s="18"/>
      <c r="AS9" s="18"/>
      <c r="AT9" s="18"/>
      <c r="AU9" s="18"/>
      <c r="AV9" s="18"/>
      <c r="AW9" s="18"/>
      <c r="AX9" s="18"/>
      <c r="AY9" s="18"/>
      <c r="AZ9" s="18"/>
      <c r="BA9" s="18"/>
      <c r="BB9" s="18"/>
      <c r="BC9" s="18"/>
      <c r="BD9" s="18"/>
    </row>
    <row r="10" spans="1:57" s="2" customFormat="1" ht="81.75" customHeight="1" x14ac:dyDescent="0.3">
      <c r="A10" s="34"/>
      <c r="B10" s="34"/>
      <c r="C10"/>
      <c r="D10" s="56" t="s">
        <v>70</v>
      </c>
      <c r="E10" s="56"/>
      <c r="F10" s="56"/>
      <c r="G10" s="56"/>
      <c r="H10" s="56"/>
      <c r="I10" s="56"/>
      <c r="J10" s="56"/>
      <c r="K10" s="56"/>
      <c r="L10" s="56"/>
      <c r="M10" s="56"/>
      <c r="N10" s="56"/>
      <c r="O10" s="56"/>
      <c r="P10"/>
      <c r="Q10" s="1"/>
      <c r="R10" s="1"/>
      <c r="S10" s="1"/>
      <c r="T10" s="1"/>
      <c r="U10" s="1"/>
      <c r="V10" s="1"/>
      <c r="W10" s="1"/>
      <c r="X10"/>
      <c r="Y10"/>
      <c r="Z10"/>
      <c r="AA10" s="94" t="s">
        <v>59</v>
      </c>
      <c r="AB10" s="94"/>
      <c r="AC10" s="94"/>
      <c r="AD10" s="94"/>
      <c r="AE10" s="94"/>
      <c r="AF10" s="94"/>
      <c r="AG10" s="94"/>
      <c r="AH10" s="94"/>
      <c r="AI10" s="94"/>
      <c r="AJ10" s="19"/>
      <c r="AK10" s="19"/>
      <c r="AL10" s="19"/>
      <c r="AM10" s="94" t="s">
        <v>58</v>
      </c>
      <c r="AN10" s="94"/>
      <c r="AO10" s="94"/>
      <c r="AP10" s="94"/>
      <c r="AQ10" s="94"/>
      <c r="AR10" s="94"/>
      <c r="AS10" s="94"/>
      <c r="AT10" s="94"/>
      <c r="AU10" s="94"/>
      <c r="AV10" s="94"/>
      <c r="AW10" s="19"/>
      <c r="AX10" s="19"/>
      <c r="AY10" s="18"/>
      <c r="AZ10" s="18"/>
      <c r="BA10" s="18"/>
      <c r="BB10" s="18"/>
      <c r="BC10" s="18"/>
      <c r="BD10" s="18"/>
    </row>
    <row r="11" spans="1:57" ht="10.5" customHeight="1" thickBot="1" x14ac:dyDescent="0.3">
      <c r="A11" s="1"/>
      <c r="B11" s="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row>
    <row r="12" spans="1:57" ht="27.75" customHeight="1" thickBot="1" x14ac:dyDescent="0.3">
      <c r="A12" s="1"/>
      <c r="B12" s="1"/>
      <c r="D12" s="86" t="s">
        <v>62</v>
      </c>
      <c r="E12" s="87"/>
      <c r="F12" s="87"/>
      <c r="G12" s="87"/>
      <c r="H12" s="87"/>
      <c r="I12" s="87"/>
      <c r="J12" s="88"/>
      <c r="Y12" s="21"/>
      <c r="Z12" s="21"/>
      <c r="AA12" s="21"/>
      <c r="AB12" s="21"/>
      <c r="AC12" s="21"/>
      <c r="AD12" s="21"/>
      <c r="AE12" s="21"/>
      <c r="AF12" s="21" t="s">
        <v>26</v>
      </c>
      <c r="AG12" s="21" t="s">
        <v>63</v>
      </c>
      <c r="AH12" s="21" t="s">
        <v>64</v>
      </c>
      <c r="AI12" s="21"/>
      <c r="AJ12" s="21"/>
      <c r="AK12" s="90" t="s">
        <v>32</v>
      </c>
      <c r="AL12" s="90"/>
      <c r="AM12" s="90"/>
      <c r="AN12" s="26"/>
      <c r="AO12" s="21"/>
      <c r="AP12" s="21"/>
      <c r="AQ12" s="21"/>
      <c r="AR12" s="21"/>
      <c r="AS12" s="21"/>
      <c r="AT12" s="21" t="s">
        <v>26</v>
      </c>
      <c r="AU12" s="21" t="s">
        <v>64</v>
      </c>
      <c r="AV12" s="21"/>
      <c r="AW12" s="21"/>
      <c r="AX12" s="21"/>
      <c r="AY12" s="21"/>
      <c r="AZ12" s="21"/>
      <c r="BA12" s="21"/>
      <c r="BB12" s="21"/>
      <c r="BC12" s="21"/>
      <c r="BD12" s="21"/>
      <c r="BE12" s="21"/>
    </row>
    <row r="13" spans="1:57" ht="38.25" customHeight="1" thickBot="1" x14ac:dyDescent="0.3">
      <c r="A13" s="1"/>
      <c r="B13" s="1"/>
      <c r="D13" s="38" t="s">
        <v>1</v>
      </c>
      <c r="E13" s="75" t="s">
        <v>2</v>
      </c>
      <c r="F13" s="76"/>
      <c r="G13" s="76"/>
      <c r="H13" s="77"/>
      <c r="I13" s="33" t="s">
        <v>56</v>
      </c>
      <c r="J13" s="36" t="s">
        <v>57</v>
      </c>
      <c r="X13" s="20"/>
      <c r="Y13" s="21"/>
      <c r="Z13" s="21"/>
      <c r="AA13" s="21" t="s">
        <v>21</v>
      </c>
      <c r="AB13" s="21" t="s">
        <v>4</v>
      </c>
      <c r="AC13" s="21" t="s">
        <v>17</v>
      </c>
      <c r="AD13" s="21" t="s">
        <v>22</v>
      </c>
      <c r="AE13" s="21"/>
      <c r="AF13" s="21">
        <v>0</v>
      </c>
      <c r="AG13" s="21">
        <v>0</v>
      </c>
      <c r="AH13" s="21">
        <f>AU13</f>
        <v>0</v>
      </c>
      <c r="AI13" s="21"/>
      <c r="AJ13" s="21"/>
      <c r="AK13" s="21"/>
      <c r="AL13" s="21" t="s">
        <v>4</v>
      </c>
      <c r="AM13" s="22" t="s">
        <v>65</v>
      </c>
      <c r="AN13" s="22"/>
      <c r="AO13" s="21" t="s">
        <v>21</v>
      </c>
      <c r="AP13" s="21" t="s">
        <v>4</v>
      </c>
      <c r="AQ13" s="21" t="s">
        <v>17</v>
      </c>
      <c r="AR13" s="21" t="s">
        <v>22</v>
      </c>
      <c r="AS13" s="21"/>
      <c r="AT13" s="21">
        <v>0</v>
      </c>
      <c r="AU13" s="21">
        <v>0</v>
      </c>
      <c r="AV13" s="21"/>
      <c r="AW13" s="21"/>
      <c r="AX13" s="21"/>
      <c r="AY13" s="21"/>
      <c r="AZ13" s="21"/>
      <c r="BA13" s="21"/>
      <c r="BB13" s="21"/>
      <c r="BC13" s="21"/>
      <c r="BD13" s="21"/>
      <c r="BE13" s="21"/>
    </row>
    <row r="14" spans="1:57" ht="32.25" customHeight="1" thickBot="1" x14ac:dyDescent="0.3">
      <c r="A14" s="3"/>
      <c r="B14" s="3"/>
      <c r="D14" s="39" t="s">
        <v>3</v>
      </c>
      <c r="E14" s="57" t="s">
        <v>11</v>
      </c>
      <c r="F14" s="58"/>
      <c r="G14" s="58"/>
      <c r="H14" s="59"/>
      <c r="I14" s="13">
        <f>I15*2</f>
        <v>100000</v>
      </c>
      <c r="J14" s="37">
        <v>-35000</v>
      </c>
      <c r="M14" s="20"/>
      <c r="N14" s="20"/>
      <c r="O14" s="20"/>
      <c r="X14" s="20"/>
      <c r="Y14" s="21"/>
      <c r="Z14" s="21"/>
      <c r="AA14" s="21">
        <v>0</v>
      </c>
      <c r="AB14" s="21">
        <v>0</v>
      </c>
      <c r="AC14" s="21">
        <v>0</v>
      </c>
      <c r="AD14" s="23">
        <f>I$14</f>
        <v>100000</v>
      </c>
      <c r="AE14" s="21"/>
      <c r="AF14" s="21">
        <f>IF(AA14&lt;=$I$19,AA14,AF13)</f>
        <v>0</v>
      </c>
      <c r="AG14" s="21">
        <f>IF(AA14&lt;$I$19,AD14,IF($I$19=AA14,AD14+$I$17,AG13))</f>
        <v>100000</v>
      </c>
      <c r="AH14" s="21">
        <f t="shared" ref="AH14:AH77" si="0">AU14</f>
        <v>-35000</v>
      </c>
      <c r="AI14" s="21">
        <f>AF14+($AZ$28-AG14)*(AF15-AF14)/(AG15-AG14)</f>
        <v>12.857142857142858</v>
      </c>
      <c r="AJ14" s="21"/>
      <c r="AK14" s="21"/>
      <c r="AL14" s="21"/>
      <c r="AM14" s="22"/>
      <c r="AN14" s="22"/>
      <c r="AO14" s="21">
        <v>0</v>
      </c>
      <c r="AP14" s="21">
        <v>0</v>
      </c>
      <c r="AQ14" s="21">
        <v>0</v>
      </c>
      <c r="AR14" s="23">
        <f>J$14</f>
        <v>-35000</v>
      </c>
      <c r="AS14" s="21"/>
      <c r="AT14" s="21">
        <f>IF(AO14&lt;=$J$19,AO14,AT13)</f>
        <v>0</v>
      </c>
      <c r="AU14" s="21">
        <f t="shared" ref="AU14:AU45" si="1">IF(AO14&lt;$J$19,AR14,IF($J$19=AO14,AR14+$J$17,AU13))</f>
        <v>-35000</v>
      </c>
      <c r="AV14" s="21"/>
      <c r="AW14" s="21"/>
      <c r="AX14" s="21"/>
      <c r="AY14" s="21"/>
      <c r="AZ14" s="21"/>
      <c r="BA14" s="21"/>
      <c r="BB14" s="21"/>
      <c r="BC14" s="21"/>
      <c r="BD14" s="21"/>
      <c r="BE14" s="21"/>
    </row>
    <row r="15" spans="1:57" ht="32.25" customHeight="1" thickBot="1" x14ac:dyDescent="0.3">
      <c r="A15" s="1"/>
      <c r="B15" s="1"/>
      <c r="D15" s="39" t="s">
        <v>4</v>
      </c>
      <c r="E15" s="57" t="s">
        <v>10</v>
      </c>
      <c r="F15" s="58"/>
      <c r="G15" s="58"/>
      <c r="H15" s="59"/>
      <c r="I15" s="13">
        <v>50000</v>
      </c>
      <c r="J15" s="37">
        <f>I15+10000</f>
        <v>60000</v>
      </c>
      <c r="M15" s="20"/>
      <c r="N15" s="20"/>
      <c r="O15" s="20"/>
      <c r="X15" s="20"/>
      <c r="Y15" s="21"/>
      <c r="Z15" s="21"/>
      <c r="AA15" s="21">
        <v>1</v>
      </c>
      <c r="AB15" s="23">
        <f>$I$15</f>
        <v>50000</v>
      </c>
      <c r="AC15" s="23">
        <f>$I$16*AA15</f>
        <v>2500</v>
      </c>
      <c r="AD15" s="24">
        <f>AD14+AB15+AC15</f>
        <v>152500</v>
      </c>
      <c r="AE15" s="21"/>
      <c r="AF15" s="21">
        <f t="shared" ref="AF15:AF78" si="2">IF(AA15&lt;=$I$19,AA15,AF14)</f>
        <v>1</v>
      </c>
      <c r="AG15" s="21">
        <f t="shared" ref="AG15:AG78" si="3">IF(AA15&lt;$I$19,AD15,IF($I$19=AA15,AD15+$I$17,AG14))</f>
        <v>152500</v>
      </c>
      <c r="AH15" s="21">
        <f t="shared" si="0"/>
        <v>28000</v>
      </c>
      <c r="AI15" s="21">
        <f t="shared" ref="AI15:AI78" si="4">AF15+($AZ$28-AG15)*(AF16-AF15)/(AG16-AG15)</f>
        <v>12.318181818181818</v>
      </c>
      <c r="AJ15" s="21"/>
      <c r="AK15" s="21">
        <f>IF((-AH15+AG15)&gt;0,0,1)</f>
        <v>0</v>
      </c>
      <c r="AL15" s="22">
        <f>MATCH(1,AK15:AK64,0)</f>
        <v>11</v>
      </c>
      <c r="AM15" s="21"/>
      <c r="AN15" s="22"/>
      <c r="AO15" s="22">
        <v>1</v>
      </c>
      <c r="AP15" s="23">
        <f>$J$15</f>
        <v>60000</v>
      </c>
      <c r="AQ15" s="40">
        <f>$J$16*AO15</f>
        <v>3000</v>
      </c>
      <c r="AR15" s="24">
        <f>AR14+AP15+AQ15</f>
        <v>28000</v>
      </c>
      <c r="AS15" s="22"/>
      <c r="AT15" s="21">
        <f t="shared" ref="AT15:AT78" si="5">IF(AO15&lt;=$J$19,AO15,AT14)</f>
        <v>1</v>
      </c>
      <c r="AU15" s="21">
        <f t="shared" si="1"/>
        <v>28000</v>
      </c>
      <c r="AV15" s="21"/>
      <c r="AW15" s="21"/>
      <c r="AX15" s="21"/>
      <c r="AY15" s="21"/>
      <c r="AZ15" s="21"/>
      <c r="BA15" s="21"/>
      <c r="BB15" s="21"/>
      <c r="BC15" s="21"/>
      <c r="BD15" s="21"/>
      <c r="BE15" s="21"/>
    </row>
    <row r="16" spans="1:57" ht="32.25" customHeight="1" thickBot="1" x14ac:dyDescent="0.3">
      <c r="A16" s="1"/>
      <c r="B16" s="1"/>
      <c r="D16" s="39" t="s">
        <v>17</v>
      </c>
      <c r="E16" s="57" t="s">
        <v>20</v>
      </c>
      <c r="F16" s="58"/>
      <c r="G16" s="58"/>
      <c r="H16" s="59"/>
      <c r="I16" s="13">
        <f>0.05*I15</f>
        <v>2500</v>
      </c>
      <c r="J16" s="37">
        <f>0.05*J15</f>
        <v>3000</v>
      </c>
      <c r="K16" s="20"/>
      <c r="L16" s="20"/>
      <c r="M16" s="20"/>
      <c r="N16" s="20"/>
      <c r="O16" s="20"/>
      <c r="X16" s="20"/>
      <c r="Y16" s="21"/>
      <c r="Z16" s="21"/>
      <c r="AA16" s="21">
        <v>2</v>
      </c>
      <c r="AB16" s="23">
        <f t="shared" ref="AB16:AB79" si="6">$I$15</f>
        <v>50000</v>
      </c>
      <c r="AC16" s="23">
        <f t="shared" ref="AC16:AC79" si="7">$I$16*AA16</f>
        <v>5000</v>
      </c>
      <c r="AD16" s="24">
        <f t="shared" ref="AD16:AD79" si="8">AD15+AB16+AC16</f>
        <v>207500</v>
      </c>
      <c r="AE16" s="21"/>
      <c r="AF16" s="21">
        <f t="shared" si="2"/>
        <v>2</v>
      </c>
      <c r="AG16" s="21">
        <f t="shared" si="3"/>
        <v>207500</v>
      </c>
      <c r="AH16" s="21">
        <f t="shared" si="0"/>
        <v>94000</v>
      </c>
      <c r="AI16" s="21">
        <f t="shared" si="4"/>
        <v>11.869565217391305</v>
      </c>
      <c r="AJ16" s="21"/>
      <c r="AK16" s="21">
        <f t="shared" ref="AK16:AK79" si="9">IF((-AH16+AG16)&gt;0,0,1)</f>
        <v>0</v>
      </c>
      <c r="AL16" s="21"/>
      <c r="AM16" s="21"/>
      <c r="AN16" s="21"/>
      <c r="AO16" s="21">
        <v>2</v>
      </c>
      <c r="AP16" s="23">
        <f t="shared" ref="AP16:AP79" si="10">$J$15</f>
        <v>60000</v>
      </c>
      <c r="AQ16" s="40">
        <f t="shared" ref="AQ16:AQ79" si="11">$J$16*AO16</f>
        <v>6000</v>
      </c>
      <c r="AR16" s="24">
        <f t="shared" ref="AR16:AR79" si="12">AR15+AP16+AQ16</f>
        <v>94000</v>
      </c>
      <c r="AS16" s="21"/>
      <c r="AT16" s="21">
        <f t="shared" si="5"/>
        <v>2</v>
      </c>
      <c r="AU16" s="21">
        <f t="shared" si="1"/>
        <v>94000</v>
      </c>
      <c r="AV16" s="21"/>
      <c r="AW16" s="21"/>
      <c r="AX16" s="21"/>
      <c r="AY16" s="21"/>
      <c r="AZ16" s="21"/>
      <c r="BA16" s="21"/>
      <c r="BB16" s="21"/>
      <c r="BC16" s="21"/>
      <c r="BD16" s="21"/>
      <c r="BE16" s="21"/>
    </row>
    <row r="17" spans="1:57" ht="35.25" customHeight="1" thickBot="1" x14ac:dyDescent="0.3">
      <c r="A17" s="1"/>
      <c r="B17" s="1"/>
      <c r="D17" s="39" t="s">
        <v>5</v>
      </c>
      <c r="E17" s="57" t="s">
        <v>9</v>
      </c>
      <c r="F17" s="58"/>
      <c r="G17" s="58"/>
      <c r="H17" s="59"/>
      <c r="I17" s="13">
        <v>0</v>
      </c>
      <c r="J17" s="37">
        <v>0</v>
      </c>
      <c r="K17" s="20"/>
      <c r="L17" s="20"/>
      <c r="M17" s="20"/>
      <c r="N17" s="20"/>
      <c r="O17" s="20"/>
      <c r="X17" s="20"/>
      <c r="Y17" s="21"/>
      <c r="Z17" s="21"/>
      <c r="AA17" s="21">
        <v>3</v>
      </c>
      <c r="AB17" s="23">
        <f t="shared" si="6"/>
        <v>50000</v>
      </c>
      <c r="AC17" s="23">
        <f t="shared" si="7"/>
        <v>7500</v>
      </c>
      <c r="AD17" s="24">
        <f t="shared" si="8"/>
        <v>265000</v>
      </c>
      <c r="AE17" s="21"/>
      <c r="AF17" s="21">
        <f t="shared" si="2"/>
        <v>3</v>
      </c>
      <c r="AG17" s="21">
        <f t="shared" si="3"/>
        <v>265000</v>
      </c>
      <c r="AH17" s="21">
        <f t="shared" si="0"/>
        <v>163000</v>
      </c>
      <c r="AI17" s="21">
        <f t="shared" si="4"/>
        <v>11.5</v>
      </c>
      <c r="AJ17" s="21"/>
      <c r="AK17" s="21">
        <f t="shared" si="9"/>
        <v>0</v>
      </c>
      <c r="AL17" s="21"/>
      <c r="AM17" s="21"/>
      <c r="AN17" s="21"/>
      <c r="AO17" s="21">
        <v>3</v>
      </c>
      <c r="AP17" s="23">
        <f t="shared" si="10"/>
        <v>60000</v>
      </c>
      <c r="AQ17" s="40">
        <f>$J$16*AO17</f>
        <v>9000</v>
      </c>
      <c r="AR17" s="24">
        <f t="shared" si="12"/>
        <v>163000</v>
      </c>
      <c r="AS17" s="21"/>
      <c r="AT17" s="21">
        <f t="shared" si="5"/>
        <v>3</v>
      </c>
      <c r="AU17" s="21">
        <f t="shared" si="1"/>
        <v>163000</v>
      </c>
      <c r="AV17" s="21"/>
      <c r="AW17" s="21"/>
      <c r="AX17" s="25" t="s">
        <v>31</v>
      </c>
      <c r="AY17" s="21"/>
      <c r="AZ17" s="21"/>
      <c r="BA17" s="22"/>
      <c r="BB17" s="21"/>
      <c r="BC17" s="21"/>
      <c r="BD17" s="21"/>
      <c r="BE17" s="21"/>
    </row>
    <row r="18" spans="1:57" ht="35.25" customHeight="1" thickBot="1" x14ac:dyDescent="0.3">
      <c r="A18" s="1"/>
      <c r="B18" s="1"/>
      <c r="D18" s="39" t="s">
        <v>6</v>
      </c>
      <c r="E18" s="57" t="s">
        <v>12</v>
      </c>
      <c r="F18" s="58"/>
      <c r="G18" s="58"/>
      <c r="H18" s="59"/>
      <c r="I18" s="98">
        <v>1.0000000000000001E-5</v>
      </c>
      <c r="J18" s="99"/>
      <c r="K18" s="20"/>
      <c r="L18" s="20"/>
      <c r="M18" s="20"/>
      <c r="N18" s="20"/>
      <c r="O18" s="20"/>
      <c r="X18" s="20"/>
      <c r="Y18" s="21"/>
      <c r="Z18" s="21"/>
      <c r="AA18" s="21">
        <v>4</v>
      </c>
      <c r="AB18" s="23">
        <f t="shared" si="6"/>
        <v>50000</v>
      </c>
      <c r="AC18" s="23">
        <f t="shared" si="7"/>
        <v>10000</v>
      </c>
      <c r="AD18" s="24">
        <f t="shared" si="8"/>
        <v>325000</v>
      </c>
      <c r="AE18" s="21"/>
      <c r="AF18" s="21">
        <f t="shared" si="2"/>
        <v>4</v>
      </c>
      <c r="AG18" s="21">
        <f t="shared" si="3"/>
        <v>325000</v>
      </c>
      <c r="AH18" s="21">
        <f t="shared" si="0"/>
        <v>235000</v>
      </c>
      <c r="AI18" s="21">
        <f t="shared" si="4"/>
        <v>11.2</v>
      </c>
      <c r="AJ18" s="21"/>
      <c r="AK18" s="21">
        <f t="shared" si="9"/>
        <v>0</v>
      </c>
      <c r="AL18" s="21"/>
      <c r="AM18" s="21"/>
      <c r="AN18" s="21"/>
      <c r="AO18" s="22">
        <v>4</v>
      </c>
      <c r="AP18" s="23">
        <f t="shared" si="10"/>
        <v>60000</v>
      </c>
      <c r="AQ18" s="40">
        <f t="shared" si="11"/>
        <v>12000</v>
      </c>
      <c r="AR18" s="24">
        <f t="shared" si="12"/>
        <v>235000</v>
      </c>
      <c r="AS18" s="21"/>
      <c r="AT18" s="21">
        <f t="shared" si="5"/>
        <v>4</v>
      </c>
      <c r="AU18" s="21">
        <f t="shared" si="1"/>
        <v>235000</v>
      </c>
      <c r="AV18" s="21"/>
      <c r="AW18" s="21"/>
      <c r="AX18" s="21"/>
      <c r="AY18" s="21"/>
      <c r="AZ18" s="21"/>
      <c r="BA18" s="22"/>
      <c r="BB18" s="21"/>
      <c r="BC18" s="21"/>
      <c r="BD18" s="21"/>
      <c r="BE18" s="21"/>
    </row>
    <row r="19" spans="1:57" ht="31.5" customHeight="1" thickBot="1" x14ac:dyDescent="0.3">
      <c r="A19" s="1"/>
      <c r="B19" s="1"/>
      <c r="D19" s="39" t="s">
        <v>7</v>
      </c>
      <c r="E19" s="57" t="s">
        <v>13</v>
      </c>
      <c r="F19" s="58"/>
      <c r="G19" s="58"/>
      <c r="H19" s="59"/>
      <c r="I19" s="41">
        <v>20</v>
      </c>
      <c r="J19" s="42">
        <f>I19</f>
        <v>20</v>
      </c>
      <c r="K19" s="20"/>
      <c r="L19" s="20"/>
      <c r="M19" s="20"/>
      <c r="N19" s="20"/>
      <c r="O19" s="20"/>
      <c r="X19" s="20"/>
      <c r="Y19" s="21"/>
      <c r="Z19" s="21"/>
      <c r="AA19" s="21">
        <v>5</v>
      </c>
      <c r="AB19" s="23">
        <f t="shared" si="6"/>
        <v>50000</v>
      </c>
      <c r="AC19" s="23">
        <f t="shared" si="7"/>
        <v>12500</v>
      </c>
      <c r="AD19" s="24">
        <f t="shared" si="8"/>
        <v>387500</v>
      </c>
      <c r="AE19" s="21"/>
      <c r="AF19" s="21">
        <f t="shared" si="2"/>
        <v>5</v>
      </c>
      <c r="AG19" s="21">
        <f t="shared" si="3"/>
        <v>387500</v>
      </c>
      <c r="AH19" s="21">
        <f t="shared" si="0"/>
        <v>310000</v>
      </c>
      <c r="AI19" s="21">
        <f t="shared" si="4"/>
        <v>10.961538461538462</v>
      </c>
      <c r="AJ19" s="21"/>
      <c r="AK19" s="21">
        <f t="shared" si="9"/>
        <v>0</v>
      </c>
      <c r="AL19" s="21"/>
      <c r="AM19" s="21"/>
      <c r="AN19" s="21"/>
      <c r="AO19" s="21">
        <v>5</v>
      </c>
      <c r="AP19" s="23">
        <f>$J$15</f>
        <v>60000</v>
      </c>
      <c r="AQ19" s="40">
        <f t="shared" si="11"/>
        <v>15000</v>
      </c>
      <c r="AR19" s="24">
        <f t="shared" si="12"/>
        <v>310000</v>
      </c>
      <c r="AS19" s="21"/>
      <c r="AT19" s="21">
        <f t="shared" si="5"/>
        <v>5</v>
      </c>
      <c r="AU19" s="21">
        <f t="shared" si="1"/>
        <v>310000</v>
      </c>
      <c r="AV19" s="21"/>
      <c r="AW19" s="21"/>
      <c r="AX19" s="21" t="s">
        <v>33</v>
      </c>
      <c r="AY19" s="21" t="s">
        <v>33</v>
      </c>
      <c r="AZ19" s="21"/>
      <c r="BA19" s="21"/>
      <c r="BB19" s="21" t="s">
        <v>34</v>
      </c>
      <c r="BC19" s="21" t="s">
        <v>34</v>
      </c>
      <c r="BD19" s="21"/>
      <c r="BE19" s="21"/>
    </row>
    <row r="20" spans="1:57" ht="9.75" customHeight="1" thickBot="1" x14ac:dyDescent="0.3">
      <c r="A20" s="1"/>
      <c r="B20" s="1"/>
      <c r="X20" s="20"/>
      <c r="Y20" s="21"/>
      <c r="Z20" s="21"/>
      <c r="AA20" s="21">
        <v>6</v>
      </c>
      <c r="AB20" s="23">
        <f t="shared" si="6"/>
        <v>50000</v>
      </c>
      <c r="AC20" s="23">
        <f t="shared" si="7"/>
        <v>15000</v>
      </c>
      <c r="AD20" s="24">
        <f t="shared" si="8"/>
        <v>452500</v>
      </c>
      <c r="AE20" s="21"/>
      <c r="AF20" s="21">
        <f t="shared" si="2"/>
        <v>6</v>
      </c>
      <c r="AG20" s="21">
        <f t="shared" si="3"/>
        <v>452500</v>
      </c>
      <c r="AH20" s="21">
        <f t="shared" si="0"/>
        <v>388000</v>
      </c>
      <c r="AI20" s="21">
        <f t="shared" si="4"/>
        <v>10.777777777777779</v>
      </c>
      <c r="AJ20" s="21"/>
      <c r="AK20" s="21">
        <f t="shared" si="9"/>
        <v>0</v>
      </c>
      <c r="AL20" s="21"/>
      <c r="AM20" s="21"/>
      <c r="AN20" s="21"/>
      <c r="AO20" s="21">
        <v>6</v>
      </c>
      <c r="AP20" s="23">
        <f t="shared" si="10"/>
        <v>60000</v>
      </c>
      <c r="AQ20" s="40">
        <f t="shared" si="11"/>
        <v>18000</v>
      </c>
      <c r="AR20" s="24">
        <f>AR19+AP20+AQ20</f>
        <v>388000</v>
      </c>
      <c r="AS20" s="21"/>
      <c r="AT20" s="21">
        <f t="shared" si="5"/>
        <v>6</v>
      </c>
      <c r="AU20" s="21">
        <f t="shared" si="1"/>
        <v>388000</v>
      </c>
      <c r="AV20" s="21"/>
      <c r="AW20" s="26" t="s">
        <v>28</v>
      </c>
      <c r="AX20" s="21">
        <f>INDEX(AG15:AG64,AL15-1)</f>
        <v>737500</v>
      </c>
      <c r="AY20" s="21">
        <f>INDEX(AG15:AG64,AL15)</f>
        <v>815000</v>
      </c>
      <c r="AZ20" s="21"/>
      <c r="BA20" s="26" t="s">
        <v>28</v>
      </c>
      <c r="BB20" s="21">
        <f>INDEX(AU15:AU64,AL15-1)</f>
        <v>730000</v>
      </c>
      <c r="BC20" s="21">
        <f>INDEX(AH15:AH64,AL15)</f>
        <v>823000</v>
      </c>
      <c r="BD20" s="21"/>
      <c r="BE20" s="21"/>
    </row>
    <row r="21" spans="1:57" ht="18.75" customHeight="1" thickBot="1" x14ac:dyDescent="0.3">
      <c r="A21" s="1"/>
      <c r="B21" s="1"/>
      <c r="K21" s="60" t="s">
        <v>53</v>
      </c>
      <c r="L21" s="60"/>
      <c r="M21" s="61" t="s">
        <v>54</v>
      </c>
      <c r="N21" s="61"/>
      <c r="O21" s="61"/>
      <c r="X21" s="20"/>
      <c r="Y21" s="21"/>
      <c r="Z21" s="21"/>
      <c r="AA21" s="21">
        <v>7</v>
      </c>
      <c r="AB21" s="23">
        <f t="shared" si="6"/>
        <v>50000</v>
      </c>
      <c r="AC21" s="23">
        <f t="shared" si="7"/>
        <v>17500</v>
      </c>
      <c r="AD21" s="24">
        <f t="shared" si="8"/>
        <v>520000</v>
      </c>
      <c r="AE21" s="21"/>
      <c r="AF21" s="21">
        <f t="shared" si="2"/>
        <v>7</v>
      </c>
      <c r="AG21" s="21">
        <f t="shared" si="3"/>
        <v>520000</v>
      </c>
      <c r="AH21" s="21">
        <f t="shared" si="0"/>
        <v>469000</v>
      </c>
      <c r="AI21" s="21">
        <f t="shared" si="4"/>
        <v>10.642857142857142</v>
      </c>
      <c r="AJ21" s="21"/>
      <c r="AK21" s="21">
        <f t="shared" si="9"/>
        <v>0</v>
      </c>
      <c r="AL21" s="21"/>
      <c r="AM21" s="21"/>
      <c r="AN21" s="21"/>
      <c r="AO21" s="22">
        <v>7</v>
      </c>
      <c r="AP21" s="23">
        <f t="shared" si="10"/>
        <v>60000</v>
      </c>
      <c r="AQ21" s="40">
        <f t="shared" si="11"/>
        <v>21000</v>
      </c>
      <c r="AR21" s="24">
        <f>AR20+AP21+AQ21</f>
        <v>469000</v>
      </c>
      <c r="AS21" s="21"/>
      <c r="AT21" s="21">
        <f t="shared" si="5"/>
        <v>7</v>
      </c>
      <c r="AU21" s="21">
        <f t="shared" si="1"/>
        <v>469000</v>
      </c>
      <c r="AV21" s="21"/>
      <c r="AW21" s="26" t="s">
        <v>27</v>
      </c>
      <c r="AX21" s="21">
        <f>AY21-1</f>
        <v>10</v>
      </c>
      <c r="AY21" s="21">
        <f>INDEX(AF15:AF64,AL15)</f>
        <v>11</v>
      </c>
      <c r="AZ21" s="21"/>
      <c r="BA21" s="26" t="s">
        <v>27</v>
      </c>
      <c r="BB21" s="21">
        <f>ABS(AX21)</f>
        <v>10</v>
      </c>
      <c r="BC21" s="21">
        <f>ABS(AY21)</f>
        <v>11</v>
      </c>
      <c r="BD21" s="21"/>
      <c r="BE21" s="21"/>
    </row>
    <row r="22" spans="1:57" ht="18.75" customHeight="1" thickBot="1" x14ac:dyDescent="0.3">
      <c r="A22" s="1"/>
      <c r="B22" s="1"/>
      <c r="K22" s="62">
        <f>I14+G39+G45+G34</f>
        <v>1574828.5562519019</v>
      </c>
      <c r="L22" s="63"/>
      <c r="M22" s="64">
        <f>J14+M39+M45+M34</f>
        <v>1734794.2675022823</v>
      </c>
      <c r="N22" s="65"/>
      <c r="O22" s="66"/>
      <c r="X22" s="20"/>
      <c r="Y22" s="21"/>
      <c r="Z22" s="21"/>
      <c r="AA22" s="21">
        <v>8</v>
      </c>
      <c r="AB22" s="23">
        <f t="shared" si="6"/>
        <v>50000</v>
      </c>
      <c r="AC22" s="23">
        <f t="shared" si="7"/>
        <v>20000</v>
      </c>
      <c r="AD22" s="24">
        <f t="shared" si="8"/>
        <v>590000</v>
      </c>
      <c r="AE22" s="21"/>
      <c r="AF22" s="21">
        <f t="shared" si="2"/>
        <v>8</v>
      </c>
      <c r="AG22" s="21">
        <f t="shared" si="3"/>
        <v>590000</v>
      </c>
      <c r="AH22" s="21">
        <f t="shared" si="0"/>
        <v>553000</v>
      </c>
      <c r="AI22" s="21">
        <f t="shared" si="4"/>
        <v>10.551724137931036</v>
      </c>
      <c r="AJ22" s="21"/>
      <c r="AK22" s="21">
        <f t="shared" si="9"/>
        <v>0</v>
      </c>
      <c r="AL22" s="21"/>
      <c r="AM22" s="21"/>
      <c r="AN22" s="21"/>
      <c r="AO22" s="21">
        <v>8</v>
      </c>
      <c r="AP22" s="23">
        <f t="shared" si="10"/>
        <v>60000</v>
      </c>
      <c r="AQ22" s="40">
        <f t="shared" si="11"/>
        <v>24000</v>
      </c>
      <c r="AR22" s="24">
        <f t="shared" si="12"/>
        <v>553000</v>
      </c>
      <c r="AS22" s="21"/>
      <c r="AT22" s="21">
        <f t="shared" si="5"/>
        <v>8</v>
      </c>
      <c r="AU22" s="21">
        <f t="shared" si="1"/>
        <v>553000</v>
      </c>
      <c r="AV22" s="21"/>
      <c r="AW22" s="21"/>
      <c r="AX22" s="21" t="s">
        <v>37</v>
      </c>
      <c r="AY22" s="21" t="s">
        <v>38</v>
      </c>
      <c r="AZ22" s="21"/>
      <c r="BA22" s="22"/>
      <c r="BB22" s="21" t="s">
        <v>37</v>
      </c>
      <c r="BC22" s="21" t="s">
        <v>38</v>
      </c>
      <c r="BD22" s="21"/>
      <c r="BE22" s="21"/>
    </row>
    <row r="23" spans="1:57" ht="18.75" customHeight="1" thickBot="1" x14ac:dyDescent="0.3">
      <c r="A23" s="1"/>
      <c r="B23" s="1"/>
      <c r="K23" s="60" t="s">
        <v>66</v>
      </c>
      <c r="L23" s="60"/>
      <c r="M23" s="61" t="s">
        <v>67</v>
      </c>
      <c r="N23" s="61"/>
      <c r="O23" s="61"/>
      <c r="X23" s="20"/>
      <c r="Y23" s="21"/>
      <c r="Z23" s="21"/>
      <c r="AA23" s="21">
        <v>9</v>
      </c>
      <c r="AB23" s="23">
        <f t="shared" si="6"/>
        <v>50000</v>
      </c>
      <c r="AC23" s="23">
        <f t="shared" si="7"/>
        <v>22500</v>
      </c>
      <c r="AD23" s="24">
        <f t="shared" si="8"/>
        <v>662500</v>
      </c>
      <c r="AE23" s="21"/>
      <c r="AF23" s="21">
        <f t="shared" si="2"/>
        <v>9</v>
      </c>
      <c r="AG23" s="21">
        <f t="shared" si="3"/>
        <v>662500</v>
      </c>
      <c r="AH23" s="21">
        <f t="shared" si="0"/>
        <v>640000</v>
      </c>
      <c r="AI23" s="21">
        <f t="shared" si="4"/>
        <v>10.5</v>
      </c>
      <c r="AJ23" s="21"/>
      <c r="AK23" s="21">
        <f t="shared" si="9"/>
        <v>0</v>
      </c>
      <c r="AL23" s="21"/>
      <c r="AM23" s="21"/>
      <c r="AN23" s="21"/>
      <c r="AO23" s="21">
        <v>9</v>
      </c>
      <c r="AP23" s="23">
        <f t="shared" si="10"/>
        <v>60000</v>
      </c>
      <c r="AQ23" s="40">
        <f t="shared" si="11"/>
        <v>27000</v>
      </c>
      <c r="AR23" s="24">
        <f t="shared" si="12"/>
        <v>640000</v>
      </c>
      <c r="AS23" s="21"/>
      <c r="AT23" s="21">
        <f t="shared" si="5"/>
        <v>9</v>
      </c>
      <c r="AU23" s="21">
        <f t="shared" si="1"/>
        <v>640000</v>
      </c>
      <c r="AV23" s="21"/>
      <c r="AW23" s="21"/>
      <c r="AX23" s="21"/>
      <c r="AY23" s="21"/>
      <c r="AZ23" s="21"/>
      <c r="BA23" s="21"/>
      <c r="BB23" s="21"/>
      <c r="BC23" s="21"/>
      <c r="BD23" s="21"/>
      <c r="BE23" s="21"/>
    </row>
    <row r="24" spans="1:57" ht="18.75" customHeight="1" thickBot="1" x14ac:dyDescent="0.3">
      <c r="A24" s="1"/>
      <c r="B24" s="1"/>
      <c r="K24" s="62">
        <f>MAX(AG13:AG94)</f>
        <v>1625000</v>
      </c>
      <c r="L24" s="63"/>
      <c r="M24" s="64">
        <f>MAX(AU14:AU95)</f>
        <v>1795000</v>
      </c>
      <c r="N24" s="65"/>
      <c r="O24" s="66"/>
      <c r="X24" s="20"/>
      <c r="Y24" s="21"/>
      <c r="Z24" s="21"/>
      <c r="AA24" s="21">
        <v>10</v>
      </c>
      <c r="AB24" s="23">
        <f t="shared" si="6"/>
        <v>50000</v>
      </c>
      <c r="AC24" s="23">
        <f t="shared" si="7"/>
        <v>25000</v>
      </c>
      <c r="AD24" s="24">
        <f t="shared" si="8"/>
        <v>737500</v>
      </c>
      <c r="AE24" s="21"/>
      <c r="AF24" s="21">
        <f t="shared" si="2"/>
        <v>10</v>
      </c>
      <c r="AG24" s="21">
        <f t="shared" si="3"/>
        <v>737500</v>
      </c>
      <c r="AH24" s="21">
        <f t="shared" si="0"/>
        <v>730000</v>
      </c>
      <c r="AI24" s="21">
        <f t="shared" si="4"/>
        <v>10.483870967741936</v>
      </c>
      <c r="AJ24" s="21"/>
      <c r="AK24" s="21">
        <f t="shared" si="9"/>
        <v>0</v>
      </c>
      <c r="AL24" s="21"/>
      <c r="AM24" s="21"/>
      <c r="AN24" s="22"/>
      <c r="AO24" s="22">
        <v>10</v>
      </c>
      <c r="AP24" s="23">
        <f t="shared" si="10"/>
        <v>60000</v>
      </c>
      <c r="AQ24" s="40">
        <f t="shared" si="11"/>
        <v>30000</v>
      </c>
      <c r="AR24" s="24">
        <f t="shared" si="12"/>
        <v>730000</v>
      </c>
      <c r="AS24" s="22"/>
      <c r="AT24" s="21">
        <f t="shared" si="5"/>
        <v>10</v>
      </c>
      <c r="AU24" s="21">
        <f t="shared" si="1"/>
        <v>730000</v>
      </c>
      <c r="AV24" s="21"/>
      <c r="AW24" s="21"/>
      <c r="AX24" s="21" t="s">
        <v>25</v>
      </c>
      <c r="AY24" s="21"/>
      <c r="AZ24" s="21"/>
      <c r="BA24" s="22"/>
      <c r="BB24" s="21" t="s">
        <v>34</v>
      </c>
      <c r="BC24" s="21"/>
      <c r="BD24" s="21"/>
      <c r="BE24" s="21"/>
    </row>
    <row r="25" spans="1:57" ht="18.75" customHeight="1" thickBot="1" x14ac:dyDescent="0.3">
      <c r="A25" s="1"/>
      <c r="B25" s="1"/>
      <c r="K25" s="75" t="s">
        <v>52</v>
      </c>
      <c r="L25" s="76"/>
      <c r="M25" s="76"/>
      <c r="N25" s="76"/>
      <c r="O25" s="77"/>
      <c r="X25" s="20"/>
      <c r="Y25" s="21"/>
      <c r="Z25" s="21"/>
      <c r="AA25" s="21">
        <v>11</v>
      </c>
      <c r="AB25" s="23">
        <f t="shared" si="6"/>
        <v>50000</v>
      </c>
      <c r="AC25" s="23">
        <f t="shared" si="7"/>
        <v>27500</v>
      </c>
      <c r="AD25" s="24">
        <f t="shared" si="8"/>
        <v>815000</v>
      </c>
      <c r="AE25" s="21"/>
      <c r="AF25" s="21">
        <f t="shared" si="2"/>
        <v>11</v>
      </c>
      <c r="AG25" s="21">
        <f t="shared" si="3"/>
        <v>815000</v>
      </c>
      <c r="AH25" s="21">
        <f t="shared" si="0"/>
        <v>823000</v>
      </c>
      <c r="AI25" s="21">
        <f t="shared" si="4"/>
        <v>10.5</v>
      </c>
      <c r="AJ25" s="21"/>
      <c r="AK25" s="21">
        <f t="shared" si="9"/>
        <v>1</v>
      </c>
      <c r="AL25" s="21"/>
      <c r="AM25" s="21"/>
      <c r="AN25" s="22"/>
      <c r="AO25" s="21">
        <v>11</v>
      </c>
      <c r="AP25" s="23">
        <f t="shared" si="10"/>
        <v>60000</v>
      </c>
      <c r="AQ25" s="40">
        <f t="shared" si="11"/>
        <v>33000</v>
      </c>
      <c r="AR25" s="24">
        <f t="shared" si="12"/>
        <v>823000</v>
      </c>
      <c r="AS25" s="22"/>
      <c r="AT25" s="21">
        <f t="shared" si="5"/>
        <v>11</v>
      </c>
      <c r="AU25" s="21">
        <f t="shared" si="1"/>
        <v>823000</v>
      </c>
      <c r="AV25" s="21"/>
      <c r="AW25" s="21" t="s">
        <v>29</v>
      </c>
      <c r="AX25" s="21">
        <f>SLOPE(AX20:AY20,AX21:AY21)</f>
        <v>77500</v>
      </c>
      <c r="AY25" s="21" t="s">
        <v>41</v>
      </c>
      <c r="AZ25" s="21"/>
      <c r="BA25" s="21" t="s">
        <v>29</v>
      </c>
      <c r="BB25" s="21">
        <f>SLOPE(BB20:BC20,BB21:BC21)</f>
        <v>93000</v>
      </c>
      <c r="BC25" s="21" t="s">
        <v>43</v>
      </c>
      <c r="BD25" s="21"/>
      <c r="BE25" s="21"/>
    </row>
    <row r="26" spans="1:57" ht="18.75" customHeight="1" thickBot="1" x14ac:dyDescent="0.3">
      <c r="A26" s="1"/>
      <c r="B26" s="1"/>
      <c r="K26" s="78">
        <f>K24-M24</f>
        <v>-170000</v>
      </c>
      <c r="L26" s="79"/>
      <c r="M26" s="79"/>
      <c r="N26" s="79"/>
      <c r="O26" s="80"/>
      <c r="X26" s="20"/>
      <c r="Y26" s="21"/>
      <c r="Z26" s="21"/>
      <c r="AA26" s="21">
        <v>12</v>
      </c>
      <c r="AB26" s="23">
        <f t="shared" si="6"/>
        <v>50000</v>
      </c>
      <c r="AC26" s="23">
        <f t="shared" si="7"/>
        <v>30000</v>
      </c>
      <c r="AD26" s="24">
        <f t="shared" si="8"/>
        <v>895000</v>
      </c>
      <c r="AE26" s="21"/>
      <c r="AF26" s="21">
        <f t="shared" si="2"/>
        <v>12</v>
      </c>
      <c r="AG26" s="21">
        <f t="shared" si="3"/>
        <v>895000</v>
      </c>
      <c r="AH26" s="21">
        <f t="shared" si="0"/>
        <v>919000</v>
      </c>
      <c r="AI26" s="21">
        <f t="shared" si="4"/>
        <v>10.545454545454545</v>
      </c>
      <c r="AJ26" s="21"/>
      <c r="AK26" s="21">
        <f t="shared" si="9"/>
        <v>1</v>
      </c>
      <c r="AL26" s="21"/>
      <c r="AM26" s="21"/>
      <c r="AN26" s="22"/>
      <c r="AO26" s="21">
        <v>12</v>
      </c>
      <c r="AP26" s="23">
        <f t="shared" si="10"/>
        <v>60000</v>
      </c>
      <c r="AQ26" s="40">
        <f t="shared" si="11"/>
        <v>36000</v>
      </c>
      <c r="AR26" s="24">
        <f t="shared" si="12"/>
        <v>919000</v>
      </c>
      <c r="AS26" s="22"/>
      <c r="AT26" s="21">
        <f t="shared" si="5"/>
        <v>12</v>
      </c>
      <c r="AU26" s="21">
        <f t="shared" si="1"/>
        <v>919000</v>
      </c>
      <c r="AV26" s="21"/>
      <c r="AW26" s="21" t="s">
        <v>35</v>
      </c>
      <c r="AX26" s="21">
        <f>INTERCEPT(AX20:AY20,AX21:AY21)</f>
        <v>-37500</v>
      </c>
      <c r="AY26" s="21" t="s">
        <v>42</v>
      </c>
      <c r="AZ26" s="21"/>
      <c r="BA26" s="21" t="s">
        <v>35</v>
      </c>
      <c r="BB26" s="21">
        <f>INTERCEPT(BB20:BC20,BB21:BC21)</f>
        <v>-200000</v>
      </c>
      <c r="BC26" s="21" t="s">
        <v>44</v>
      </c>
      <c r="BD26" s="21"/>
      <c r="BE26" s="21"/>
    </row>
    <row r="27" spans="1:57" ht="14.25" customHeight="1" x14ac:dyDescent="0.25">
      <c r="A27" s="1"/>
      <c r="B27" s="1"/>
      <c r="K27" s="30"/>
      <c r="X27" s="20"/>
      <c r="Y27" s="21"/>
      <c r="Z27" s="21"/>
      <c r="AA27" s="21">
        <v>13</v>
      </c>
      <c r="AB27" s="23">
        <f t="shared" si="6"/>
        <v>50000</v>
      </c>
      <c r="AC27" s="23">
        <f t="shared" si="7"/>
        <v>32500</v>
      </c>
      <c r="AD27" s="24">
        <f t="shared" si="8"/>
        <v>977500</v>
      </c>
      <c r="AE27" s="21"/>
      <c r="AF27" s="21">
        <f t="shared" si="2"/>
        <v>13</v>
      </c>
      <c r="AG27" s="21">
        <f t="shared" si="3"/>
        <v>977500</v>
      </c>
      <c r="AH27" s="21">
        <f t="shared" si="0"/>
        <v>1018000</v>
      </c>
      <c r="AI27" s="21">
        <f t="shared" si="4"/>
        <v>10.617647058823529</v>
      </c>
      <c r="AJ27" s="21"/>
      <c r="AK27" s="21">
        <f t="shared" si="9"/>
        <v>1</v>
      </c>
      <c r="AL27" s="21"/>
      <c r="AM27" s="21"/>
      <c r="AN27" s="22"/>
      <c r="AO27" s="22">
        <v>13</v>
      </c>
      <c r="AP27" s="23">
        <f t="shared" si="10"/>
        <v>60000</v>
      </c>
      <c r="AQ27" s="40">
        <f t="shared" si="11"/>
        <v>39000</v>
      </c>
      <c r="AR27" s="24">
        <f t="shared" si="12"/>
        <v>1018000</v>
      </c>
      <c r="AS27" s="22"/>
      <c r="AT27" s="21">
        <f t="shared" si="5"/>
        <v>13</v>
      </c>
      <c r="AU27" s="21">
        <f t="shared" si="1"/>
        <v>1018000</v>
      </c>
      <c r="AV27" s="21"/>
      <c r="AW27" s="27"/>
      <c r="AX27" s="27"/>
      <c r="AY27" s="27"/>
      <c r="AZ27" s="27"/>
      <c r="BA27" s="27" t="s">
        <v>36</v>
      </c>
      <c r="BB27" s="27"/>
      <c r="BC27" s="21"/>
      <c r="BD27" s="21"/>
      <c r="BE27" s="21"/>
    </row>
    <row r="28" spans="1:57" ht="14.25" customHeight="1" x14ac:dyDescent="0.25">
      <c r="A28" s="1"/>
      <c r="B28" s="1"/>
      <c r="X28" s="20"/>
      <c r="Y28" s="21"/>
      <c r="Z28" s="21"/>
      <c r="AA28" s="21">
        <v>14</v>
      </c>
      <c r="AB28" s="23">
        <f t="shared" si="6"/>
        <v>50000</v>
      </c>
      <c r="AC28" s="23">
        <f t="shared" si="7"/>
        <v>35000</v>
      </c>
      <c r="AD28" s="24">
        <f t="shared" si="8"/>
        <v>1062500</v>
      </c>
      <c r="AE28" s="21"/>
      <c r="AF28" s="21">
        <f t="shared" si="2"/>
        <v>14</v>
      </c>
      <c r="AG28" s="21">
        <f t="shared" si="3"/>
        <v>1062500</v>
      </c>
      <c r="AH28" s="21">
        <f t="shared" si="0"/>
        <v>1120000</v>
      </c>
      <c r="AI28" s="21">
        <f t="shared" si="4"/>
        <v>10.714285714285715</v>
      </c>
      <c r="AJ28" s="21"/>
      <c r="AK28" s="21">
        <f t="shared" si="9"/>
        <v>1</v>
      </c>
      <c r="AL28" s="21"/>
      <c r="AM28" s="21"/>
      <c r="AN28" s="22"/>
      <c r="AO28" s="21">
        <v>14</v>
      </c>
      <c r="AP28" s="23">
        <f t="shared" si="10"/>
        <v>60000</v>
      </c>
      <c r="AQ28" s="40">
        <f t="shared" si="11"/>
        <v>42000</v>
      </c>
      <c r="AR28" s="24">
        <f t="shared" si="12"/>
        <v>1120000</v>
      </c>
      <c r="AS28" s="22"/>
      <c r="AT28" s="21">
        <f t="shared" si="5"/>
        <v>14</v>
      </c>
      <c r="AU28" s="21">
        <f t="shared" si="1"/>
        <v>1120000</v>
      </c>
      <c r="AV28" s="21"/>
      <c r="AW28" s="27"/>
      <c r="AX28" s="28" t="s">
        <v>40</v>
      </c>
      <c r="AY28" s="27">
        <f>(BB26*AX25-AX26*BB25)/(AX25*BB25)</f>
        <v>-1.6666666666666667</v>
      </c>
      <c r="AZ28" s="27">
        <f>(AX26*BB25-BB26*AX25)/(BB25-AX25)</f>
        <v>775000</v>
      </c>
      <c r="BA28" s="27"/>
      <c r="BB28" s="27"/>
      <c r="BC28" s="21"/>
      <c r="BD28" s="21"/>
      <c r="BE28" s="21"/>
    </row>
    <row r="29" spans="1:57" ht="7.5" customHeight="1" x14ac:dyDescent="0.25">
      <c r="A29" s="1"/>
      <c r="B29" s="1"/>
      <c r="L29" s="35"/>
      <c r="M29" s="35"/>
      <c r="N29" s="35"/>
      <c r="O29" s="35"/>
      <c r="X29" s="20"/>
      <c r="Y29" s="21"/>
      <c r="Z29" s="21"/>
      <c r="AA29" s="21">
        <v>15</v>
      </c>
      <c r="AB29" s="23">
        <f t="shared" si="6"/>
        <v>50000</v>
      </c>
      <c r="AC29" s="23">
        <f t="shared" si="7"/>
        <v>37500</v>
      </c>
      <c r="AD29" s="24">
        <f t="shared" si="8"/>
        <v>1150000</v>
      </c>
      <c r="AE29" s="21"/>
      <c r="AF29" s="21">
        <f t="shared" si="2"/>
        <v>15</v>
      </c>
      <c r="AG29" s="21">
        <f t="shared" si="3"/>
        <v>1150000</v>
      </c>
      <c r="AH29" s="21">
        <f t="shared" si="0"/>
        <v>1225000</v>
      </c>
      <c r="AI29" s="21">
        <f t="shared" si="4"/>
        <v>10.833333333333332</v>
      </c>
      <c r="AJ29" s="21"/>
      <c r="AK29" s="21">
        <f t="shared" si="9"/>
        <v>1</v>
      </c>
      <c r="AL29" s="21"/>
      <c r="AM29" s="21"/>
      <c r="AN29" s="22"/>
      <c r="AO29" s="21">
        <v>15</v>
      </c>
      <c r="AP29" s="23">
        <f t="shared" si="10"/>
        <v>60000</v>
      </c>
      <c r="AQ29" s="40">
        <f t="shared" si="11"/>
        <v>45000</v>
      </c>
      <c r="AR29" s="24">
        <f t="shared" si="12"/>
        <v>1225000</v>
      </c>
      <c r="AS29" s="22"/>
      <c r="AT29" s="21">
        <f t="shared" si="5"/>
        <v>15</v>
      </c>
      <c r="AU29" s="21">
        <f t="shared" si="1"/>
        <v>1225000</v>
      </c>
      <c r="AV29" s="21"/>
      <c r="AW29" s="27"/>
      <c r="AX29" s="28" t="s">
        <v>39</v>
      </c>
      <c r="AY29" s="27"/>
      <c r="AZ29" s="43" t="s">
        <v>28</v>
      </c>
      <c r="BA29" s="27"/>
      <c r="BB29" s="27"/>
      <c r="BC29" s="21"/>
      <c r="BD29" s="21"/>
      <c r="BE29" s="21"/>
    </row>
    <row r="30" spans="1:57" ht="12.75" customHeight="1" thickBot="1" x14ac:dyDescent="0.3">
      <c r="A30" s="1"/>
      <c r="B30" s="1"/>
      <c r="X30" s="20"/>
      <c r="Y30" s="21"/>
      <c r="Z30" s="21"/>
      <c r="AA30" s="21">
        <v>16</v>
      </c>
      <c r="AB30" s="23">
        <f t="shared" si="6"/>
        <v>50000</v>
      </c>
      <c r="AC30" s="23">
        <f t="shared" si="7"/>
        <v>40000</v>
      </c>
      <c r="AD30" s="24">
        <f t="shared" si="8"/>
        <v>1240000</v>
      </c>
      <c r="AE30" s="21"/>
      <c r="AF30" s="21">
        <f t="shared" si="2"/>
        <v>16</v>
      </c>
      <c r="AG30" s="21">
        <f t="shared" si="3"/>
        <v>1240000</v>
      </c>
      <c r="AH30" s="21">
        <f t="shared" si="0"/>
        <v>1333000</v>
      </c>
      <c r="AI30" s="21">
        <f t="shared" si="4"/>
        <v>10.972972972972972</v>
      </c>
      <c r="AJ30" s="21"/>
      <c r="AK30" s="21">
        <f t="shared" si="9"/>
        <v>1</v>
      </c>
      <c r="AL30" s="21"/>
      <c r="AM30" s="21"/>
      <c r="AN30" s="22"/>
      <c r="AO30" s="22">
        <v>16</v>
      </c>
      <c r="AP30" s="23">
        <f t="shared" si="10"/>
        <v>60000</v>
      </c>
      <c r="AQ30" s="40">
        <f t="shared" si="11"/>
        <v>48000</v>
      </c>
      <c r="AR30" s="24">
        <f t="shared" si="12"/>
        <v>1333000</v>
      </c>
      <c r="AS30" s="22"/>
      <c r="AT30" s="21">
        <f t="shared" si="5"/>
        <v>16</v>
      </c>
      <c r="AU30" s="21">
        <f t="shared" si="1"/>
        <v>1333000</v>
      </c>
      <c r="AV30" s="21"/>
      <c r="AW30" s="27"/>
      <c r="AX30" s="28"/>
      <c r="AY30" s="27"/>
      <c r="AZ30" s="27"/>
      <c r="BA30" s="27"/>
      <c r="BB30" s="27"/>
      <c r="BC30" s="21"/>
      <c r="BD30" s="21"/>
      <c r="BE30" s="21"/>
    </row>
    <row r="31" spans="1:57" ht="23.25" customHeight="1" thickBot="1" x14ac:dyDescent="0.4">
      <c r="A31" s="1"/>
      <c r="B31" s="1"/>
      <c r="D31" s="95" t="s">
        <v>60</v>
      </c>
      <c r="E31" s="96"/>
      <c r="F31" s="96"/>
      <c r="G31" s="96"/>
      <c r="H31" s="97"/>
      <c r="J31" s="95" t="s">
        <v>61</v>
      </c>
      <c r="K31" s="96"/>
      <c r="L31" s="96"/>
      <c r="M31" s="96"/>
      <c r="N31" s="97"/>
      <c r="X31" s="20"/>
      <c r="Y31" s="21"/>
      <c r="Z31" s="21"/>
      <c r="AA31" s="21">
        <v>17</v>
      </c>
      <c r="AB31" s="23">
        <f t="shared" si="6"/>
        <v>50000</v>
      </c>
      <c r="AC31" s="23">
        <f t="shared" si="7"/>
        <v>42500</v>
      </c>
      <c r="AD31" s="24">
        <f t="shared" si="8"/>
        <v>1332500</v>
      </c>
      <c r="AE31" s="21"/>
      <c r="AF31" s="21">
        <f t="shared" si="2"/>
        <v>17</v>
      </c>
      <c r="AG31" s="21">
        <f t="shared" si="3"/>
        <v>1332500</v>
      </c>
      <c r="AH31" s="21">
        <f t="shared" si="0"/>
        <v>1444000</v>
      </c>
      <c r="AI31" s="21">
        <f t="shared" si="4"/>
        <v>11.131578947368421</v>
      </c>
      <c r="AJ31" s="21"/>
      <c r="AK31" s="21">
        <f t="shared" si="9"/>
        <v>1</v>
      </c>
      <c r="AL31" s="21"/>
      <c r="AM31" s="21"/>
      <c r="AN31" s="22"/>
      <c r="AO31" s="21">
        <v>17</v>
      </c>
      <c r="AP31" s="23">
        <f t="shared" si="10"/>
        <v>60000</v>
      </c>
      <c r="AQ31" s="40">
        <f t="shared" si="11"/>
        <v>51000</v>
      </c>
      <c r="AR31" s="24">
        <f t="shared" si="12"/>
        <v>1444000</v>
      </c>
      <c r="AS31" s="22"/>
      <c r="AT31" s="21">
        <f t="shared" si="5"/>
        <v>17</v>
      </c>
      <c r="AU31" s="21">
        <f t="shared" si="1"/>
        <v>1444000</v>
      </c>
      <c r="AV31" s="21"/>
      <c r="AW31" s="27"/>
      <c r="AX31" s="27"/>
      <c r="AY31" s="29"/>
      <c r="AZ31" s="27"/>
      <c r="BA31" s="27"/>
      <c r="BB31" s="27"/>
      <c r="BC31" s="21"/>
      <c r="BD31" s="21"/>
      <c r="BE31" s="21"/>
    </row>
    <row r="32" spans="1:57" ht="48.75" customHeight="1" thickBot="1" x14ac:dyDescent="0.3">
      <c r="A32" s="1"/>
      <c r="B32" s="1"/>
      <c r="D32" s="12"/>
      <c r="E32" s="12" t="s">
        <v>18</v>
      </c>
      <c r="F32" s="12" t="s">
        <v>19</v>
      </c>
      <c r="G32" s="84" t="s">
        <v>24</v>
      </c>
      <c r="H32" s="85"/>
      <c r="J32" s="12"/>
      <c r="K32" s="12" t="s">
        <v>18</v>
      </c>
      <c r="L32" s="12" t="s">
        <v>19</v>
      </c>
      <c r="M32" s="84" t="s">
        <v>24</v>
      </c>
      <c r="N32" s="85"/>
      <c r="X32" s="20"/>
      <c r="Y32" s="21"/>
      <c r="Z32" s="21"/>
      <c r="AA32" s="21">
        <v>18</v>
      </c>
      <c r="AB32" s="23">
        <f t="shared" si="6"/>
        <v>50000</v>
      </c>
      <c r="AC32" s="23">
        <f t="shared" si="7"/>
        <v>45000</v>
      </c>
      <c r="AD32" s="24">
        <f t="shared" si="8"/>
        <v>1427500</v>
      </c>
      <c r="AE32" s="21"/>
      <c r="AF32" s="21">
        <f t="shared" si="2"/>
        <v>18</v>
      </c>
      <c r="AG32" s="21">
        <f t="shared" si="3"/>
        <v>1427500</v>
      </c>
      <c r="AH32" s="21">
        <f t="shared" si="0"/>
        <v>1558000</v>
      </c>
      <c r="AI32" s="21">
        <f t="shared" si="4"/>
        <v>11.307692307692307</v>
      </c>
      <c r="AJ32" s="21"/>
      <c r="AK32" s="21">
        <f t="shared" si="9"/>
        <v>1</v>
      </c>
      <c r="AL32" s="21"/>
      <c r="AM32" s="21"/>
      <c r="AN32" s="22"/>
      <c r="AO32" s="21">
        <v>18</v>
      </c>
      <c r="AP32" s="23">
        <f t="shared" si="10"/>
        <v>60000</v>
      </c>
      <c r="AQ32" s="40">
        <f t="shared" si="11"/>
        <v>54000</v>
      </c>
      <c r="AR32" s="24">
        <f t="shared" si="12"/>
        <v>1558000</v>
      </c>
      <c r="AS32" s="22"/>
      <c r="AT32" s="21">
        <f t="shared" si="5"/>
        <v>18</v>
      </c>
      <c r="AU32" s="21">
        <f t="shared" si="1"/>
        <v>1558000</v>
      </c>
      <c r="AV32" s="21"/>
      <c r="AW32" s="27"/>
      <c r="AX32" s="27"/>
      <c r="AY32" s="27"/>
      <c r="AZ32" s="27"/>
      <c r="BA32" s="27"/>
      <c r="BB32" s="27"/>
      <c r="BC32" s="21"/>
      <c r="BD32" s="21"/>
      <c r="BE32" s="21"/>
    </row>
    <row r="33" spans="1:57" ht="21" customHeight="1" thickBot="1" x14ac:dyDescent="0.3">
      <c r="A33" s="1"/>
      <c r="B33" s="1"/>
      <c r="D33" s="89" t="s">
        <v>14</v>
      </c>
      <c r="E33" s="31" t="s">
        <v>3</v>
      </c>
      <c r="F33" s="31" t="s">
        <v>5</v>
      </c>
      <c r="G33" s="8">
        <f>I14*(1+I18)^I19</f>
        <v>100020.00190011418</v>
      </c>
      <c r="H33" s="9"/>
      <c r="I33" s="4"/>
      <c r="J33" s="89" t="s">
        <v>14</v>
      </c>
      <c r="K33" s="31" t="s">
        <v>3</v>
      </c>
      <c r="L33" s="31" t="s">
        <v>5</v>
      </c>
      <c r="M33" s="8">
        <f>J14*(1+I18)^J19</f>
        <v>-35007.000665039959</v>
      </c>
      <c r="N33" s="9"/>
      <c r="O33" s="4"/>
      <c r="X33" s="20"/>
      <c r="Y33" s="21"/>
      <c r="Z33" s="21"/>
      <c r="AA33" s="21">
        <v>19</v>
      </c>
      <c r="AB33" s="23">
        <f t="shared" si="6"/>
        <v>50000</v>
      </c>
      <c r="AC33" s="23">
        <f t="shared" si="7"/>
        <v>47500</v>
      </c>
      <c r="AD33" s="24">
        <f t="shared" si="8"/>
        <v>1525000</v>
      </c>
      <c r="AE33" s="21"/>
      <c r="AF33" s="21">
        <f t="shared" si="2"/>
        <v>19</v>
      </c>
      <c r="AG33" s="21">
        <f t="shared" si="3"/>
        <v>1525000</v>
      </c>
      <c r="AH33" s="21">
        <f t="shared" si="0"/>
        <v>1675000</v>
      </c>
      <c r="AI33" s="21">
        <f t="shared" si="4"/>
        <v>11.5</v>
      </c>
      <c r="AJ33" s="21"/>
      <c r="AK33" s="21">
        <f t="shared" si="9"/>
        <v>1</v>
      </c>
      <c r="AL33" s="21"/>
      <c r="AM33" s="21"/>
      <c r="AN33" s="22"/>
      <c r="AO33" s="22">
        <v>19</v>
      </c>
      <c r="AP33" s="23">
        <f t="shared" si="10"/>
        <v>60000</v>
      </c>
      <c r="AQ33" s="40">
        <f t="shared" si="11"/>
        <v>57000</v>
      </c>
      <c r="AR33" s="24">
        <f t="shared" si="12"/>
        <v>1675000</v>
      </c>
      <c r="AS33" s="22"/>
      <c r="AT33" s="21">
        <f t="shared" si="5"/>
        <v>19</v>
      </c>
      <c r="AU33" s="21">
        <f t="shared" si="1"/>
        <v>1675000</v>
      </c>
      <c r="AV33" s="21"/>
      <c r="AW33" s="21"/>
      <c r="AX33" s="21"/>
      <c r="AY33" s="21">
        <f>(BB20-BB25)/BB26</f>
        <v>-3.1850000000000001</v>
      </c>
      <c r="AZ33" s="21"/>
      <c r="BA33" s="21"/>
      <c r="BB33" s="21"/>
      <c r="BC33" s="21"/>
      <c r="BD33" s="21"/>
      <c r="BE33" s="21"/>
    </row>
    <row r="34" spans="1:57" ht="21" customHeight="1" thickBot="1" x14ac:dyDescent="0.3">
      <c r="A34" s="1"/>
      <c r="B34" s="1"/>
      <c r="D34" s="89"/>
      <c r="E34" s="31" t="s">
        <v>5</v>
      </c>
      <c r="F34" s="31" t="s">
        <v>3</v>
      </c>
      <c r="G34" s="32">
        <f>I17/((1+I18)^I19)</f>
        <v>0</v>
      </c>
      <c r="H34" s="11"/>
      <c r="I34" s="4"/>
      <c r="J34" s="89"/>
      <c r="K34" s="31" t="s">
        <v>5</v>
      </c>
      <c r="L34" s="31" t="s">
        <v>3</v>
      </c>
      <c r="M34" s="32">
        <f>J17/((1+I18)^J19)</f>
        <v>0</v>
      </c>
      <c r="N34" s="11"/>
      <c r="O34" s="4"/>
      <c r="X34" s="20"/>
      <c r="Y34" s="21"/>
      <c r="Z34" s="21"/>
      <c r="AA34" s="21">
        <v>20</v>
      </c>
      <c r="AB34" s="23">
        <f t="shared" si="6"/>
        <v>50000</v>
      </c>
      <c r="AC34" s="23">
        <f t="shared" si="7"/>
        <v>50000</v>
      </c>
      <c r="AD34" s="24">
        <f t="shared" si="8"/>
        <v>1625000</v>
      </c>
      <c r="AE34" s="21"/>
      <c r="AF34" s="21">
        <f t="shared" si="2"/>
        <v>20</v>
      </c>
      <c r="AG34" s="21">
        <f t="shared" si="3"/>
        <v>1625000</v>
      </c>
      <c r="AH34" s="21">
        <f t="shared" si="0"/>
        <v>1795000</v>
      </c>
      <c r="AI34" s="21" t="e">
        <f t="shared" si="4"/>
        <v>#DIV/0!</v>
      </c>
      <c r="AJ34" s="21"/>
      <c r="AK34" s="21">
        <f t="shared" si="9"/>
        <v>1</v>
      </c>
      <c r="AL34" s="21"/>
      <c r="AM34" s="21"/>
      <c r="AN34" s="22"/>
      <c r="AO34" s="21">
        <v>20</v>
      </c>
      <c r="AP34" s="23">
        <f t="shared" si="10"/>
        <v>60000</v>
      </c>
      <c r="AQ34" s="40">
        <f t="shared" si="11"/>
        <v>60000</v>
      </c>
      <c r="AR34" s="24">
        <f t="shared" si="12"/>
        <v>1795000</v>
      </c>
      <c r="AS34" s="22"/>
      <c r="AT34" s="21">
        <f t="shared" si="5"/>
        <v>20</v>
      </c>
      <c r="AU34" s="21">
        <f t="shared" si="1"/>
        <v>1795000</v>
      </c>
      <c r="AV34" s="21"/>
      <c r="AW34" s="21"/>
      <c r="AX34" s="21"/>
      <c r="AY34" s="21">
        <f>INDEX(AI13:AI62,AL15-1)</f>
        <v>10.551724137931036</v>
      </c>
      <c r="AZ34" s="21">
        <f>AY34</f>
        <v>10.551724137931036</v>
      </c>
      <c r="BA34" s="21" t="s">
        <v>27</v>
      </c>
      <c r="BB34" s="21"/>
      <c r="BC34" s="21"/>
      <c r="BD34" s="21"/>
      <c r="BE34" s="21"/>
    </row>
    <row r="35" spans="1:57" ht="44.25" customHeight="1" thickTop="1" thickBot="1" x14ac:dyDescent="0.3">
      <c r="A35" s="1"/>
      <c r="B35" s="1"/>
      <c r="D35" s="71" t="s">
        <v>15</v>
      </c>
      <c r="E35" s="49" t="s">
        <v>4</v>
      </c>
      <c r="F35" s="49" t="s">
        <v>5</v>
      </c>
      <c r="G35" s="50">
        <f>I15*(((1+I18)^I19-1)/I18)</f>
        <v>1000095.0057087454</v>
      </c>
      <c r="H35" s="54"/>
      <c r="J35" s="71" t="s">
        <v>15</v>
      </c>
      <c r="K35" s="49" t="s">
        <v>4</v>
      </c>
      <c r="L35" s="49" t="s">
        <v>5</v>
      </c>
      <c r="M35" s="50">
        <f>J15*(((1+I18)^J19-1)/I18)</f>
        <v>1200114.0068504945</v>
      </c>
      <c r="N35" s="54"/>
      <c r="X35" s="20"/>
      <c r="Y35" s="21"/>
      <c r="Z35" s="21"/>
      <c r="AA35" s="21">
        <v>21</v>
      </c>
      <c r="AB35" s="23">
        <f t="shared" si="6"/>
        <v>50000</v>
      </c>
      <c r="AC35" s="23">
        <f t="shared" si="7"/>
        <v>52500</v>
      </c>
      <c r="AD35" s="24">
        <f t="shared" si="8"/>
        <v>1727500</v>
      </c>
      <c r="AE35" s="21"/>
      <c r="AF35" s="21">
        <f t="shared" si="2"/>
        <v>20</v>
      </c>
      <c r="AG35" s="21">
        <f t="shared" si="3"/>
        <v>1625000</v>
      </c>
      <c r="AH35" s="21">
        <f t="shared" si="0"/>
        <v>1795000</v>
      </c>
      <c r="AI35" s="21" t="e">
        <f t="shared" si="4"/>
        <v>#DIV/0!</v>
      </c>
      <c r="AJ35" s="21"/>
      <c r="AK35" s="21">
        <f t="shared" si="9"/>
        <v>1</v>
      </c>
      <c r="AL35" s="21"/>
      <c r="AM35" s="21"/>
      <c r="AN35" s="22"/>
      <c r="AO35" s="21">
        <v>21</v>
      </c>
      <c r="AP35" s="23">
        <f t="shared" si="10"/>
        <v>60000</v>
      </c>
      <c r="AQ35" s="40">
        <f t="shared" si="11"/>
        <v>63000</v>
      </c>
      <c r="AR35" s="24">
        <f t="shared" si="12"/>
        <v>1918000</v>
      </c>
      <c r="AS35" s="22"/>
      <c r="AT35" s="21">
        <f t="shared" si="5"/>
        <v>20</v>
      </c>
      <c r="AU35" s="21">
        <f t="shared" si="1"/>
        <v>1795000</v>
      </c>
      <c r="AV35" s="21"/>
      <c r="AW35" s="21"/>
      <c r="AX35" s="21"/>
      <c r="AY35" s="21">
        <v>0</v>
      </c>
      <c r="AZ35" s="21">
        <f>AZ28</f>
        <v>775000</v>
      </c>
      <c r="BA35" s="21" t="s">
        <v>28</v>
      </c>
      <c r="BB35" s="21"/>
      <c r="BC35" s="21"/>
      <c r="BD35" s="21"/>
      <c r="BE35" s="21"/>
    </row>
    <row r="36" spans="1:57" ht="21" customHeight="1" thickBot="1" x14ac:dyDescent="0.3">
      <c r="A36" s="1"/>
      <c r="B36" s="1"/>
      <c r="D36" s="71"/>
      <c r="E36" s="49"/>
      <c r="F36" s="49"/>
      <c r="G36" s="50"/>
      <c r="H36" s="55"/>
      <c r="J36" s="71"/>
      <c r="K36" s="49"/>
      <c r="L36" s="49"/>
      <c r="M36" s="50"/>
      <c r="N36" s="55"/>
      <c r="X36" s="20"/>
      <c r="Y36" s="21"/>
      <c r="Z36" s="21"/>
      <c r="AA36" s="21">
        <v>22</v>
      </c>
      <c r="AB36" s="23">
        <f t="shared" si="6"/>
        <v>50000</v>
      </c>
      <c r="AC36" s="23">
        <f t="shared" si="7"/>
        <v>55000</v>
      </c>
      <c r="AD36" s="24">
        <f t="shared" si="8"/>
        <v>1832500</v>
      </c>
      <c r="AE36" s="21"/>
      <c r="AF36" s="21">
        <f t="shared" si="2"/>
        <v>20</v>
      </c>
      <c r="AG36" s="21">
        <f t="shared" si="3"/>
        <v>1625000</v>
      </c>
      <c r="AH36" s="21">
        <f t="shared" si="0"/>
        <v>1795000</v>
      </c>
      <c r="AI36" s="21" t="e">
        <f t="shared" si="4"/>
        <v>#DIV/0!</v>
      </c>
      <c r="AJ36" s="21"/>
      <c r="AK36" s="21">
        <f t="shared" si="9"/>
        <v>1</v>
      </c>
      <c r="AL36" s="21"/>
      <c r="AM36" s="21"/>
      <c r="AN36" s="22"/>
      <c r="AO36" s="22">
        <v>22</v>
      </c>
      <c r="AP36" s="23">
        <f t="shared" si="10"/>
        <v>60000</v>
      </c>
      <c r="AQ36" s="40">
        <f t="shared" si="11"/>
        <v>66000</v>
      </c>
      <c r="AR36" s="24">
        <f t="shared" si="12"/>
        <v>2044000</v>
      </c>
      <c r="AS36" s="22"/>
      <c r="AT36" s="21">
        <f t="shared" si="5"/>
        <v>20</v>
      </c>
      <c r="AU36" s="21">
        <f t="shared" si="1"/>
        <v>1795000</v>
      </c>
      <c r="AV36" s="21"/>
      <c r="AW36" s="21"/>
      <c r="AX36" s="21"/>
      <c r="AY36" s="21"/>
      <c r="AZ36" s="21"/>
      <c r="BA36" s="21"/>
      <c r="BB36" s="21"/>
      <c r="BC36" s="21"/>
      <c r="BD36" s="21"/>
      <c r="BE36" s="21"/>
    </row>
    <row r="37" spans="1:57" ht="21" customHeight="1" thickBot="1" x14ac:dyDescent="0.3">
      <c r="A37" s="1"/>
      <c r="B37" s="1"/>
      <c r="D37" s="71"/>
      <c r="E37" s="49" t="s">
        <v>5</v>
      </c>
      <c r="F37" s="49" t="s">
        <v>4</v>
      </c>
      <c r="G37" s="50">
        <f>I17*(I18/((1+I18)^I19-1))</f>
        <v>0</v>
      </c>
      <c r="H37" s="82"/>
      <c r="I37" s="48"/>
      <c r="J37" s="71"/>
      <c r="K37" s="49" t="s">
        <v>5</v>
      </c>
      <c r="L37" s="49" t="s">
        <v>4</v>
      </c>
      <c r="M37" s="50">
        <f>J17*(I18/((1+I18)^J19-1))</f>
        <v>0</v>
      </c>
      <c r="N37" s="82"/>
      <c r="X37" s="20"/>
      <c r="Y37" s="21"/>
      <c r="Z37" s="21"/>
      <c r="AA37" s="21">
        <v>23</v>
      </c>
      <c r="AB37" s="23">
        <f t="shared" si="6"/>
        <v>50000</v>
      </c>
      <c r="AC37" s="23">
        <f t="shared" si="7"/>
        <v>57500</v>
      </c>
      <c r="AD37" s="24">
        <f t="shared" si="8"/>
        <v>1940000</v>
      </c>
      <c r="AE37" s="21"/>
      <c r="AF37" s="21">
        <f t="shared" si="2"/>
        <v>20</v>
      </c>
      <c r="AG37" s="21">
        <f t="shared" si="3"/>
        <v>1625000</v>
      </c>
      <c r="AH37" s="21">
        <f t="shared" si="0"/>
        <v>1795000</v>
      </c>
      <c r="AI37" s="21" t="e">
        <f t="shared" si="4"/>
        <v>#DIV/0!</v>
      </c>
      <c r="AJ37" s="21"/>
      <c r="AK37" s="21">
        <f t="shared" si="9"/>
        <v>1</v>
      </c>
      <c r="AL37" s="21"/>
      <c r="AM37" s="21"/>
      <c r="AN37" s="22"/>
      <c r="AO37" s="21">
        <v>23</v>
      </c>
      <c r="AP37" s="23">
        <f t="shared" si="10"/>
        <v>60000</v>
      </c>
      <c r="AQ37" s="40">
        <f t="shared" si="11"/>
        <v>69000</v>
      </c>
      <c r="AR37" s="24">
        <f t="shared" si="12"/>
        <v>2173000</v>
      </c>
      <c r="AS37" s="22"/>
      <c r="AT37" s="21">
        <f t="shared" si="5"/>
        <v>20</v>
      </c>
      <c r="AU37" s="21">
        <f t="shared" si="1"/>
        <v>1795000</v>
      </c>
      <c r="AV37" s="21"/>
      <c r="AW37" s="21"/>
      <c r="AX37" s="21"/>
      <c r="AY37" s="21"/>
      <c r="AZ37" s="21"/>
      <c r="BA37" s="21"/>
      <c r="BB37" s="21"/>
      <c r="BC37" s="21"/>
      <c r="BD37" s="21"/>
      <c r="BE37" s="21"/>
    </row>
    <row r="38" spans="1:57" ht="21.75" customHeight="1" thickBot="1" x14ac:dyDescent="0.3">
      <c r="A38" s="1"/>
      <c r="B38" s="1"/>
      <c r="D38" s="71"/>
      <c r="E38" s="49"/>
      <c r="F38" s="49"/>
      <c r="G38" s="50"/>
      <c r="H38" s="83"/>
      <c r="I38" s="48"/>
      <c r="J38" s="71"/>
      <c r="K38" s="49"/>
      <c r="L38" s="49"/>
      <c r="M38" s="50"/>
      <c r="N38" s="83"/>
      <c r="X38" s="20"/>
      <c r="Y38" s="21"/>
      <c r="Z38" s="21"/>
      <c r="AA38" s="21">
        <v>24</v>
      </c>
      <c r="AB38" s="23">
        <f t="shared" si="6"/>
        <v>50000</v>
      </c>
      <c r="AC38" s="23">
        <f t="shared" si="7"/>
        <v>60000</v>
      </c>
      <c r="AD38" s="24">
        <f t="shared" si="8"/>
        <v>2050000</v>
      </c>
      <c r="AE38" s="21"/>
      <c r="AF38" s="21">
        <f t="shared" si="2"/>
        <v>20</v>
      </c>
      <c r="AG38" s="21">
        <f t="shared" si="3"/>
        <v>1625000</v>
      </c>
      <c r="AH38" s="21">
        <f t="shared" si="0"/>
        <v>1795000</v>
      </c>
      <c r="AI38" s="21" t="e">
        <f t="shared" si="4"/>
        <v>#DIV/0!</v>
      </c>
      <c r="AJ38" s="21"/>
      <c r="AK38" s="21">
        <f t="shared" si="9"/>
        <v>1</v>
      </c>
      <c r="AL38" s="21"/>
      <c r="AM38" s="21"/>
      <c r="AN38" s="22"/>
      <c r="AO38" s="21">
        <v>24</v>
      </c>
      <c r="AP38" s="23">
        <f t="shared" si="10"/>
        <v>60000</v>
      </c>
      <c r="AQ38" s="40">
        <f t="shared" si="11"/>
        <v>72000</v>
      </c>
      <c r="AR38" s="24">
        <f t="shared" si="12"/>
        <v>2305000</v>
      </c>
      <c r="AS38" s="22"/>
      <c r="AT38" s="21">
        <f t="shared" si="5"/>
        <v>20</v>
      </c>
      <c r="AU38" s="21">
        <f t="shared" si="1"/>
        <v>1795000</v>
      </c>
      <c r="AV38" s="21"/>
      <c r="AW38" s="21"/>
      <c r="AX38" s="21"/>
      <c r="AY38" s="21"/>
      <c r="AZ38" s="21"/>
      <c r="BA38" s="21"/>
      <c r="BB38" s="21"/>
      <c r="BC38" s="21"/>
      <c r="BD38" s="21"/>
      <c r="BE38" s="21"/>
    </row>
    <row r="39" spans="1:57" ht="15.75" thickBot="1" x14ac:dyDescent="0.3">
      <c r="A39" s="1"/>
      <c r="B39" s="1"/>
      <c r="D39" s="71"/>
      <c r="E39" s="49" t="s">
        <v>4</v>
      </c>
      <c r="F39" s="49" t="s">
        <v>3</v>
      </c>
      <c r="G39" s="50">
        <f>I15*((1+I18)^I19-1)/(I18*(1+I18)^I19)</f>
        <v>999895.00770805695</v>
      </c>
      <c r="H39" s="69"/>
      <c r="I39" s="48"/>
      <c r="J39" s="71"/>
      <c r="K39" s="49" t="s">
        <v>4</v>
      </c>
      <c r="L39" s="49" t="s">
        <v>3</v>
      </c>
      <c r="M39" s="50">
        <f>J15*((1+I18)^J19-1)/(I18*(1+I18)^J19)</f>
        <v>1199874.0092496683</v>
      </c>
      <c r="N39" s="69"/>
      <c r="X39" s="20"/>
      <c r="Y39" s="21"/>
      <c r="Z39" s="21"/>
      <c r="AA39" s="21">
        <v>25</v>
      </c>
      <c r="AB39" s="23">
        <f t="shared" si="6"/>
        <v>50000</v>
      </c>
      <c r="AC39" s="23">
        <f t="shared" si="7"/>
        <v>62500</v>
      </c>
      <c r="AD39" s="24">
        <f t="shared" si="8"/>
        <v>2162500</v>
      </c>
      <c r="AE39" s="21"/>
      <c r="AF39" s="21">
        <f t="shared" si="2"/>
        <v>20</v>
      </c>
      <c r="AG39" s="21">
        <f t="shared" si="3"/>
        <v>1625000</v>
      </c>
      <c r="AH39" s="21">
        <f t="shared" si="0"/>
        <v>1795000</v>
      </c>
      <c r="AI39" s="21" t="e">
        <f t="shared" si="4"/>
        <v>#DIV/0!</v>
      </c>
      <c r="AJ39" s="21"/>
      <c r="AK39" s="21">
        <f t="shared" si="9"/>
        <v>1</v>
      </c>
      <c r="AL39" s="21"/>
      <c r="AM39" s="21"/>
      <c r="AN39" s="22"/>
      <c r="AO39" s="22">
        <v>25</v>
      </c>
      <c r="AP39" s="23">
        <f t="shared" si="10"/>
        <v>60000</v>
      </c>
      <c r="AQ39" s="40">
        <f t="shared" si="11"/>
        <v>75000</v>
      </c>
      <c r="AR39" s="24">
        <f t="shared" si="12"/>
        <v>2440000</v>
      </c>
      <c r="AS39" s="22"/>
      <c r="AT39" s="21">
        <f t="shared" si="5"/>
        <v>20</v>
      </c>
      <c r="AU39" s="21">
        <f t="shared" si="1"/>
        <v>1795000</v>
      </c>
      <c r="AV39" s="21"/>
      <c r="AW39" s="21"/>
      <c r="AX39" s="21"/>
      <c r="AY39" s="21"/>
      <c r="AZ39" s="21"/>
      <c r="BA39" s="21"/>
      <c r="BB39" s="21"/>
      <c r="BC39" s="21"/>
      <c r="BD39" s="21"/>
      <c r="BE39" s="21"/>
    </row>
    <row r="40" spans="1:57" ht="24" customHeight="1" thickBot="1" x14ac:dyDescent="0.3">
      <c r="A40" s="1"/>
      <c r="B40" s="1"/>
      <c r="D40" s="71"/>
      <c r="E40" s="49"/>
      <c r="F40" s="49"/>
      <c r="G40" s="50"/>
      <c r="H40" s="55"/>
      <c r="I40" s="48"/>
      <c r="J40" s="71"/>
      <c r="K40" s="49"/>
      <c r="L40" s="49"/>
      <c r="M40" s="50"/>
      <c r="N40" s="55"/>
      <c r="X40" s="20"/>
      <c r="Y40" s="21"/>
      <c r="Z40" s="21"/>
      <c r="AA40" s="21">
        <v>26</v>
      </c>
      <c r="AB40" s="23">
        <f t="shared" si="6"/>
        <v>50000</v>
      </c>
      <c r="AC40" s="23">
        <f t="shared" si="7"/>
        <v>65000</v>
      </c>
      <c r="AD40" s="24">
        <f t="shared" si="8"/>
        <v>2277500</v>
      </c>
      <c r="AE40" s="21"/>
      <c r="AF40" s="21">
        <f t="shared" si="2"/>
        <v>20</v>
      </c>
      <c r="AG40" s="21">
        <f t="shared" si="3"/>
        <v>1625000</v>
      </c>
      <c r="AH40" s="21">
        <f t="shared" si="0"/>
        <v>1795000</v>
      </c>
      <c r="AI40" s="21" t="e">
        <f t="shared" si="4"/>
        <v>#DIV/0!</v>
      </c>
      <c r="AJ40" s="21"/>
      <c r="AK40" s="21">
        <f t="shared" si="9"/>
        <v>1</v>
      </c>
      <c r="AL40" s="21"/>
      <c r="AM40" s="21"/>
      <c r="AN40" s="22"/>
      <c r="AO40" s="21">
        <v>26</v>
      </c>
      <c r="AP40" s="23">
        <f t="shared" si="10"/>
        <v>60000</v>
      </c>
      <c r="AQ40" s="40">
        <f t="shared" si="11"/>
        <v>78000</v>
      </c>
      <c r="AR40" s="24">
        <f t="shared" si="12"/>
        <v>2578000</v>
      </c>
      <c r="AS40" s="22"/>
      <c r="AT40" s="21">
        <f t="shared" si="5"/>
        <v>20</v>
      </c>
      <c r="AU40" s="21">
        <f t="shared" si="1"/>
        <v>1795000</v>
      </c>
      <c r="AV40" s="21"/>
      <c r="AW40" s="21"/>
      <c r="AX40" s="21"/>
      <c r="AY40" s="21"/>
      <c r="AZ40" s="21"/>
      <c r="BA40" s="21"/>
      <c r="BB40" s="21"/>
      <c r="BC40" s="21"/>
      <c r="BD40" s="21"/>
      <c r="BE40" s="21"/>
    </row>
    <row r="41" spans="1:57" ht="16.5" customHeight="1" thickBot="1" x14ac:dyDescent="0.3">
      <c r="A41" s="1"/>
      <c r="B41" s="1"/>
      <c r="D41" s="71"/>
      <c r="E41" s="49" t="s">
        <v>3</v>
      </c>
      <c r="F41" s="49" t="s">
        <v>4</v>
      </c>
      <c r="G41" s="50">
        <f>I14*((I18*(1+I18)^I19)/((1+I18)^I19-1))</f>
        <v>5000.5250165824091</v>
      </c>
      <c r="H41" s="69"/>
      <c r="I41" s="48"/>
      <c r="J41" s="71"/>
      <c r="K41" s="49" t="s">
        <v>3</v>
      </c>
      <c r="L41" s="49" t="s">
        <v>4</v>
      </c>
      <c r="M41" s="50">
        <f>J14*((I18*(1+I18)^J19)/((1+I18)^J19-1))</f>
        <v>-1750.1837558038433</v>
      </c>
      <c r="N41" s="69"/>
      <c r="X41" s="20"/>
      <c r="Y41" s="21"/>
      <c r="Z41" s="21"/>
      <c r="AA41" s="21">
        <v>27</v>
      </c>
      <c r="AB41" s="23">
        <f t="shared" si="6"/>
        <v>50000</v>
      </c>
      <c r="AC41" s="23">
        <f t="shared" si="7"/>
        <v>67500</v>
      </c>
      <c r="AD41" s="24">
        <f t="shared" si="8"/>
        <v>2395000</v>
      </c>
      <c r="AE41" s="21"/>
      <c r="AF41" s="21">
        <f t="shared" si="2"/>
        <v>20</v>
      </c>
      <c r="AG41" s="21">
        <f t="shared" si="3"/>
        <v>1625000</v>
      </c>
      <c r="AH41" s="21">
        <f t="shared" si="0"/>
        <v>1795000</v>
      </c>
      <c r="AI41" s="21" t="e">
        <f t="shared" si="4"/>
        <v>#DIV/0!</v>
      </c>
      <c r="AJ41" s="21"/>
      <c r="AK41" s="21">
        <f t="shared" si="9"/>
        <v>1</v>
      </c>
      <c r="AL41" s="21"/>
      <c r="AM41" s="21"/>
      <c r="AN41" s="22"/>
      <c r="AO41" s="21">
        <v>27</v>
      </c>
      <c r="AP41" s="23">
        <f t="shared" si="10"/>
        <v>60000</v>
      </c>
      <c r="AQ41" s="40">
        <f t="shared" si="11"/>
        <v>81000</v>
      </c>
      <c r="AR41" s="24">
        <f t="shared" si="12"/>
        <v>2719000</v>
      </c>
      <c r="AS41" s="22"/>
      <c r="AT41" s="21">
        <f t="shared" si="5"/>
        <v>20</v>
      </c>
      <c r="AU41" s="21">
        <f t="shared" si="1"/>
        <v>1795000</v>
      </c>
      <c r="AV41" s="21"/>
      <c r="AW41" s="21"/>
      <c r="AX41" s="21"/>
      <c r="AY41" s="21"/>
      <c r="AZ41" s="21"/>
      <c r="BA41" s="21"/>
      <c r="BB41" s="21"/>
      <c r="BC41" s="21"/>
      <c r="BD41" s="21"/>
      <c r="BE41" s="21"/>
    </row>
    <row r="42" spans="1:57" ht="24.75" customHeight="1" thickBot="1" x14ac:dyDescent="0.3">
      <c r="A42" s="1"/>
      <c r="B42" s="1"/>
      <c r="D42" s="71"/>
      <c r="E42" s="49"/>
      <c r="F42" s="49"/>
      <c r="G42" s="50"/>
      <c r="H42" s="70"/>
      <c r="I42" s="48"/>
      <c r="J42" s="71"/>
      <c r="K42" s="49"/>
      <c r="L42" s="49"/>
      <c r="M42" s="50"/>
      <c r="N42" s="70"/>
      <c r="X42" s="20"/>
      <c r="Y42" s="21"/>
      <c r="Z42" s="21"/>
      <c r="AA42" s="21">
        <v>28</v>
      </c>
      <c r="AB42" s="23">
        <f t="shared" si="6"/>
        <v>50000</v>
      </c>
      <c r="AC42" s="23">
        <f t="shared" si="7"/>
        <v>70000</v>
      </c>
      <c r="AD42" s="24">
        <f t="shared" si="8"/>
        <v>2515000</v>
      </c>
      <c r="AE42" s="21"/>
      <c r="AF42" s="21">
        <f t="shared" si="2"/>
        <v>20</v>
      </c>
      <c r="AG42" s="21">
        <f t="shared" si="3"/>
        <v>1625000</v>
      </c>
      <c r="AH42" s="21">
        <f t="shared" si="0"/>
        <v>1795000</v>
      </c>
      <c r="AI42" s="21" t="e">
        <f t="shared" si="4"/>
        <v>#DIV/0!</v>
      </c>
      <c r="AJ42" s="21"/>
      <c r="AK42" s="21">
        <f t="shared" si="9"/>
        <v>1</v>
      </c>
      <c r="AL42" s="21"/>
      <c r="AM42" s="21"/>
      <c r="AN42" s="22"/>
      <c r="AO42" s="22">
        <v>28</v>
      </c>
      <c r="AP42" s="23">
        <f t="shared" si="10"/>
        <v>60000</v>
      </c>
      <c r="AQ42" s="40">
        <f t="shared" si="11"/>
        <v>84000</v>
      </c>
      <c r="AR42" s="24">
        <f t="shared" si="12"/>
        <v>2863000</v>
      </c>
      <c r="AS42" s="22"/>
      <c r="AT42" s="21">
        <f t="shared" si="5"/>
        <v>20</v>
      </c>
      <c r="AU42" s="21">
        <f t="shared" si="1"/>
        <v>1795000</v>
      </c>
      <c r="AV42" s="21"/>
      <c r="AW42" s="21"/>
      <c r="AX42" s="21"/>
      <c r="AY42" s="21"/>
      <c r="AZ42" s="21"/>
      <c r="BA42" s="21"/>
      <c r="BB42" s="21"/>
      <c r="BC42" s="21"/>
      <c r="BD42" s="21"/>
      <c r="BE42" s="21"/>
    </row>
    <row r="43" spans="1:57" ht="15.75" customHeight="1" thickTop="1" thickBot="1" x14ac:dyDescent="0.3">
      <c r="A43" s="1"/>
      <c r="B43" s="1"/>
      <c r="D43" s="91" t="s">
        <v>16</v>
      </c>
      <c r="E43" s="49" t="s">
        <v>17</v>
      </c>
      <c r="F43" s="49" t="s">
        <v>4</v>
      </c>
      <c r="G43" s="50">
        <f>I16*(I19/(I18*(1+I18)^I19-1))</f>
        <v>-50000.500105011546</v>
      </c>
      <c r="H43" s="54"/>
      <c r="I43" s="48"/>
      <c r="J43" s="91" t="s">
        <v>16</v>
      </c>
      <c r="K43" s="49" t="s">
        <v>17</v>
      </c>
      <c r="L43" s="49" t="s">
        <v>4</v>
      </c>
      <c r="M43" s="50">
        <f>J16*(J19/(I18*(1+I18)^J19-1))</f>
        <v>-60000.600126013851</v>
      </c>
      <c r="N43" s="54"/>
      <c r="X43" s="20"/>
      <c r="Y43" s="21"/>
      <c r="Z43" s="21"/>
      <c r="AA43" s="21">
        <v>29</v>
      </c>
      <c r="AB43" s="23">
        <f t="shared" si="6"/>
        <v>50000</v>
      </c>
      <c r="AC43" s="23">
        <f t="shared" si="7"/>
        <v>72500</v>
      </c>
      <c r="AD43" s="24">
        <f t="shared" si="8"/>
        <v>2637500</v>
      </c>
      <c r="AE43" s="21"/>
      <c r="AF43" s="21">
        <f t="shared" si="2"/>
        <v>20</v>
      </c>
      <c r="AG43" s="21">
        <f t="shared" si="3"/>
        <v>1625000</v>
      </c>
      <c r="AH43" s="21">
        <f t="shared" si="0"/>
        <v>1795000</v>
      </c>
      <c r="AI43" s="21" t="e">
        <f t="shared" si="4"/>
        <v>#DIV/0!</v>
      </c>
      <c r="AJ43" s="21"/>
      <c r="AK43" s="21">
        <f t="shared" si="9"/>
        <v>1</v>
      </c>
      <c r="AL43" s="21"/>
      <c r="AM43" s="21"/>
      <c r="AN43" s="22"/>
      <c r="AO43" s="21">
        <v>29</v>
      </c>
      <c r="AP43" s="23">
        <f t="shared" si="10"/>
        <v>60000</v>
      </c>
      <c r="AQ43" s="40">
        <f t="shared" si="11"/>
        <v>87000</v>
      </c>
      <c r="AR43" s="24">
        <f t="shared" si="12"/>
        <v>3010000</v>
      </c>
      <c r="AS43" s="22"/>
      <c r="AT43" s="21">
        <f t="shared" si="5"/>
        <v>20</v>
      </c>
      <c r="AU43" s="21">
        <f t="shared" si="1"/>
        <v>1795000</v>
      </c>
      <c r="AV43" s="21"/>
      <c r="AW43" s="21"/>
      <c r="AX43" s="21"/>
      <c r="AY43" s="21"/>
      <c r="AZ43" s="21"/>
      <c r="BA43" s="21"/>
      <c r="BB43" s="21"/>
      <c r="BC43" s="21"/>
      <c r="BD43" s="21"/>
      <c r="BE43" s="21"/>
    </row>
    <row r="44" spans="1:57" ht="19.5" customHeight="1" thickBot="1" x14ac:dyDescent="0.3">
      <c r="A44" s="1"/>
      <c r="B44" s="1"/>
      <c r="D44" s="92"/>
      <c r="E44" s="49"/>
      <c r="F44" s="49"/>
      <c r="G44" s="50"/>
      <c r="H44" s="55"/>
      <c r="I44" s="48"/>
      <c r="J44" s="92"/>
      <c r="K44" s="49"/>
      <c r="L44" s="49"/>
      <c r="M44" s="50"/>
      <c r="N44" s="55"/>
      <c r="X44" s="20"/>
      <c r="Y44" s="21"/>
      <c r="Z44" s="21"/>
      <c r="AA44" s="21">
        <v>30</v>
      </c>
      <c r="AB44" s="23">
        <f t="shared" si="6"/>
        <v>50000</v>
      </c>
      <c r="AC44" s="23">
        <f t="shared" si="7"/>
        <v>75000</v>
      </c>
      <c r="AD44" s="24">
        <f t="shared" si="8"/>
        <v>2762500</v>
      </c>
      <c r="AE44" s="21"/>
      <c r="AF44" s="21">
        <f t="shared" si="2"/>
        <v>20</v>
      </c>
      <c r="AG44" s="21">
        <f t="shared" si="3"/>
        <v>1625000</v>
      </c>
      <c r="AH44" s="21">
        <f t="shared" si="0"/>
        <v>1795000</v>
      </c>
      <c r="AI44" s="21" t="e">
        <f t="shared" si="4"/>
        <v>#DIV/0!</v>
      </c>
      <c r="AJ44" s="21"/>
      <c r="AK44" s="21">
        <f t="shared" si="9"/>
        <v>1</v>
      </c>
      <c r="AL44" s="21"/>
      <c r="AM44" s="21"/>
      <c r="AN44" s="22"/>
      <c r="AO44" s="21">
        <v>30</v>
      </c>
      <c r="AP44" s="23">
        <f t="shared" si="10"/>
        <v>60000</v>
      </c>
      <c r="AQ44" s="40">
        <f t="shared" si="11"/>
        <v>90000</v>
      </c>
      <c r="AR44" s="24">
        <f t="shared" si="12"/>
        <v>3160000</v>
      </c>
      <c r="AS44" s="22"/>
      <c r="AT44" s="21">
        <f t="shared" si="5"/>
        <v>20</v>
      </c>
      <c r="AU44" s="21">
        <f t="shared" si="1"/>
        <v>1795000</v>
      </c>
      <c r="AV44" s="21"/>
      <c r="AW44" s="21"/>
      <c r="AX44" s="21"/>
      <c r="AY44" s="21"/>
      <c r="AZ44" s="21"/>
      <c r="BA44" s="21"/>
      <c r="BB44" s="21"/>
      <c r="BC44" s="21"/>
      <c r="BD44" s="21"/>
      <c r="BE44" s="21"/>
    </row>
    <row r="45" spans="1:57" ht="15.75" customHeight="1" thickBot="1" x14ac:dyDescent="0.3">
      <c r="A45" s="1"/>
      <c r="B45" s="1"/>
      <c r="D45" s="92"/>
      <c r="E45" s="49" t="s">
        <v>17</v>
      </c>
      <c r="F45" s="49" t="s">
        <v>3</v>
      </c>
      <c r="G45" s="50">
        <f>I16*(((1+I18)^I19-I18*I19-1)/(I18^2*(1+I18)^I19))</f>
        <v>474933.54854384501</v>
      </c>
      <c r="H45" s="67"/>
      <c r="I45" s="48"/>
      <c r="J45" s="92"/>
      <c r="K45" s="49" t="s">
        <v>17</v>
      </c>
      <c r="L45" s="49" t="s">
        <v>3</v>
      </c>
      <c r="M45" s="50">
        <f>J16*(((1+I18)^J19-I18*J19-1)/(I18^2*(1+I18)^J19))</f>
        <v>569920.25825261394</v>
      </c>
      <c r="N45" s="67"/>
      <c r="X45" s="20"/>
      <c r="Y45" s="21"/>
      <c r="Z45" s="21"/>
      <c r="AA45" s="21">
        <v>31</v>
      </c>
      <c r="AB45" s="23">
        <f t="shared" si="6"/>
        <v>50000</v>
      </c>
      <c r="AC45" s="23">
        <f t="shared" si="7"/>
        <v>77500</v>
      </c>
      <c r="AD45" s="24">
        <f t="shared" si="8"/>
        <v>2890000</v>
      </c>
      <c r="AE45" s="21"/>
      <c r="AF45" s="21">
        <f t="shared" si="2"/>
        <v>20</v>
      </c>
      <c r="AG45" s="21">
        <f t="shared" si="3"/>
        <v>1625000</v>
      </c>
      <c r="AH45" s="21">
        <f t="shared" si="0"/>
        <v>1795000</v>
      </c>
      <c r="AI45" s="21" t="e">
        <f t="shared" si="4"/>
        <v>#DIV/0!</v>
      </c>
      <c r="AJ45" s="21"/>
      <c r="AK45" s="21">
        <f t="shared" si="9"/>
        <v>1</v>
      </c>
      <c r="AL45" s="21"/>
      <c r="AM45" s="21"/>
      <c r="AN45" s="22"/>
      <c r="AO45" s="22">
        <v>31</v>
      </c>
      <c r="AP45" s="23">
        <f t="shared" si="10"/>
        <v>60000</v>
      </c>
      <c r="AQ45" s="40">
        <f t="shared" si="11"/>
        <v>93000</v>
      </c>
      <c r="AR45" s="24">
        <f t="shared" si="12"/>
        <v>3313000</v>
      </c>
      <c r="AS45" s="22"/>
      <c r="AT45" s="21">
        <f t="shared" si="5"/>
        <v>20</v>
      </c>
      <c r="AU45" s="21">
        <f t="shared" si="1"/>
        <v>1795000</v>
      </c>
      <c r="AV45" s="21"/>
      <c r="AW45" s="21"/>
      <c r="AX45" s="21"/>
      <c r="AY45" s="21"/>
      <c r="AZ45" s="21"/>
      <c r="BA45" s="21"/>
      <c r="BB45" s="21"/>
      <c r="BC45" s="21"/>
      <c r="BD45" s="21"/>
      <c r="BE45" s="21"/>
    </row>
    <row r="46" spans="1:57" ht="15.75" customHeight="1" thickBot="1" x14ac:dyDescent="0.3">
      <c r="A46" s="1"/>
      <c r="B46" s="1"/>
      <c r="D46" s="92"/>
      <c r="E46" s="49"/>
      <c r="F46" s="49"/>
      <c r="G46" s="50"/>
      <c r="H46" s="68"/>
      <c r="I46" s="48"/>
      <c r="J46" s="92"/>
      <c r="K46" s="49"/>
      <c r="L46" s="49"/>
      <c r="M46" s="50"/>
      <c r="N46" s="68"/>
      <c r="X46" s="20"/>
      <c r="Y46" s="21"/>
      <c r="Z46" s="21"/>
      <c r="AA46" s="21">
        <v>32</v>
      </c>
      <c r="AB46" s="23">
        <f t="shared" si="6"/>
        <v>50000</v>
      </c>
      <c r="AC46" s="23">
        <f t="shared" si="7"/>
        <v>80000</v>
      </c>
      <c r="AD46" s="24">
        <f t="shared" si="8"/>
        <v>3020000</v>
      </c>
      <c r="AE46" s="21"/>
      <c r="AF46" s="21">
        <f t="shared" si="2"/>
        <v>20</v>
      </c>
      <c r="AG46" s="21">
        <f t="shared" si="3"/>
        <v>1625000</v>
      </c>
      <c r="AH46" s="21">
        <f t="shared" si="0"/>
        <v>1795000</v>
      </c>
      <c r="AI46" s="21" t="e">
        <f t="shared" si="4"/>
        <v>#DIV/0!</v>
      </c>
      <c r="AJ46" s="21"/>
      <c r="AK46" s="21">
        <f t="shared" si="9"/>
        <v>1</v>
      </c>
      <c r="AL46" s="21"/>
      <c r="AM46" s="21"/>
      <c r="AN46" s="22"/>
      <c r="AO46" s="21">
        <v>32</v>
      </c>
      <c r="AP46" s="23">
        <f t="shared" si="10"/>
        <v>60000</v>
      </c>
      <c r="AQ46" s="40">
        <f t="shared" si="11"/>
        <v>96000</v>
      </c>
      <c r="AR46" s="24">
        <f t="shared" si="12"/>
        <v>3469000</v>
      </c>
      <c r="AS46" s="22"/>
      <c r="AT46" s="21">
        <f t="shared" si="5"/>
        <v>20</v>
      </c>
      <c r="AU46" s="21">
        <f t="shared" ref="AU46:AU77" si="13">IF(AO46&lt;$J$19,AR46,IF($J$19=AO46,AR46+$J$17,AU45))</f>
        <v>1795000</v>
      </c>
      <c r="AV46" s="21"/>
      <c r="AW46" s="21"/>
      <c r="AX46" s="21"/>
      <c r="AY46" s="21"/>
      <c r="AZ46" s="21"/>
      <c r="BA46" s="21"/>
      <c r="BB46" s="21"/>
      <c r="BC46" s="21"/>
      <c r="BD46" s="21"/>
      <c r="BE46" s="21"/>
    </row>
    <row r="47" spans="1:57" ht="16.5" customHeight="1" thickTop="1" thickBot="1" x14ac:dyDescent="0.3">
      <c r="A47" s="1"/>
      <c r="B47" s="1"/>
      <c r="D47" s="92"/>
      <c r="E47" s="49" t="s">
        <v>17</v>
      </c>
      <c r="F47" s="49" t="s">
        <v>5</v>
      </c>
      <c r="G47" s="50">
        <f>G45*(1+I18)^I19</f>
        <v>475028.54427783348</v>
      </c>
      <c r="H47" s="54" t="s">
        <v>49</v>
      </c>
      <c r="J47" s="92"/>
      <c r="K47" s="49" t="s">
        <v>17</v>
      </c>
      <c r="L47" s="49" t="s">
        <v>5</v>
      </c>
      <c r="M47" s="50">
        <f>M45*(1+I18)^J19</f>
        <v>570034.25313340011</v>
      </c>
      <c r="N47" s="54" t="s">
        <v>49</v>
      </c>
      <c r="X47" s="20"/>
      <c r="Y47" s="21"/>
      <c r="Z47" s="21"/>
      <c r="AA47" s="21">
        <v>33</v>
      </c>
      <c r="AB47" s="23">
        <f t="shared" si="6"/>
        <v>50000</v>
      </c>
      <c r="AC47" s="23">
        <f t="shared" si="7"/>
        <v>82500</v>
      </c>
      <c r="AD47" s="24">
        <f t="shared" si="8"/>
        <v>3152500</v>
      </c>
      <c r="AE47" s="21"/>
      <c r="AF47" s="21">
        <f t="shared" si="2"/>
        <v>20</v>
      </c>
      <c r="AG47" s="21">
        <f t="shared" si="3"/>
        <v>1625000</v>
      </c>
      <c r="AH47" s="21">
        <f t="shared" si="0"/>
        <v>1795000</v>
      </c>
      <c r="AI47" s="21" t="e">
        <f t="shared" si="4"/>
        <v>#DIV/0!</v>
      </c>
      <c r="AJ47" s="21"/>
      <c r="AK47" s="21">
        <f t="shared" si="9"/>
        <v>1</v>
      </c>
      <c r="AL47" s="21"/>
      <c r="AM47" s="21"/>
      <c r="AN47" s="22"/>
      <c r="AO47" s="21">
        <v>33</v>
      </c>
      <c r="AP47" s="23">
        <f t="shared" si="10"/>
        <v>60000</v>
      </c>
      <c r="AQ47" s="40">
        <f t="shared" si="11"/>
        <v>99000</v>
      </c>
      <c r="AR47" s="24">
        <f t="shared" si="12"/>
        <v>3628000</v>
      </c>
      <c r="AS47" s="22"/>
      <c r="AT47" s="21">
        <f t="shared" si="5"/>
        <v>20</v>
      </c>
      <c r="AU47" s="21">
        <f t="shared" si="13"/>
        <v>1795000</v>
      </c>
      <c r="AV47" s="21"/>
      <c r="AW47" s="21"/>
      <c r="AX47" s="21"/>
      <c r="AY47" s="21"/>
      <c r="AZ47" s="21"/>
      <c r="BA47" s="21"/>
      <c r="BB47" s="21"/>
      <c r="BC47" s="21"/>
      <c r="BD47" s="21"/>
      <c r="BE47" s="21"/>
    </row>
    <row r="48" spans="1:57" ht="15.75" customHeight="1" thickBot="1" x14ac:dyDescent="0.3">
      <c r="A48" s="1"/>
      <c r="B48" s="1"/>
      <c r="D48" s="93"/>
      <c r="E48" s="49"/>
      <c r="F48" s="49"/>
      <c r="G48" s="50"/>
      <c r="H48" s="55"/>
      <c r="J48" s="93"/>
      <c r="K48" s="49"/>
      <c r="L48" s="49"/>
      <c r="M48" s="50"/>
      <c r="N48" s="55"/>
      <c r="X48" s="20"/>
      <c r="Y48" s="21"/>
      <c r="Z48" s="21"/>
      <c r="AA48" s="21">
        <v>34</v>
      </c>
      <c r="AB48" s="23">
        <f t="shared" si="6"/>
        <v>50000</v>
      </c>
      <c r="AC48" s="23">
        <f t="shared" si="7"/>
        <v>85000</v>
      </c>
      <c r="AD48" s="24">
        <f t="shared" si="8"/>
        <v>3287500</v>
      </c>
      <c r="AE48" s="21"/>
      <c r="AF48" s="21">
        <f t="shared" si="2"/>
        <v>20</v>
      </c>
      <c r="AG48" s="21">
        <f t="shared" si="3"/>
        <v>1625000</v>
      </c>
      <c r="AH48" s="21">
        <f t="shared" si="0"/>
        <v>1795000</v>
      </c>
      <c r="AI48" s="21" t="e">
        <f t="shared" si="4"/>
        <v>#DIV/0!</v>
      </c>
      <c r="AJ48" s="21"/>
      <c r="AK48" s="21">
        <f t="shared" si="9"/>
        <v>1</v>
      </c>
      <c r="AL48" s="21"/>
      <c r="AM48" s="21"/>
      <c r="AN48" s="22"/>
      <c r="AO48" s="22">
        <v>34</v>
      </c>
      <c r="AP48" s="23">
        <f t="shared" si="10"/>
        <v>60000</v>
      </c>
      <c r="AQ48" s="40">
        <f t="shared" si="11"/>
        <v>102000</v>
      </c>
      <c r="AR48" s="24">
        <f t="shared" si="12"/>
        <v>3790000</v>
      </c>
      <c r="AS48" s="22"/>
      <c r="AT48" s="21">
        <f t="shared" si="5"/>
        <v>20</v>
      </c>
      <c r="AU48" s="21">
        <f t="shared" si="13"/>
        <v>1795000</v>
      </c>
      <c r="AV48" s="21"/>
      <c r="AW48" s="21"/>
      <c r="AX48" s="21"/>
      <c r="AY48" s="21"/>
      <c r="AZ48" s="21"/>
      <c r="BA48" s="21"/>
      <c r="BB48" s="21"/>
      <c r="BC48" s="21"/>
      <c r="BD48" s="21"/>
      <c r="BE48" s="21"/>
    </row>
    <row r="49" spans="1:57" x14ac:dyDescent="0.25">
      <c r="A49" s="1"/>
      <c r="B49" s="1"/>
      <c r="X49" s="20"/>
      <c r="Y49" s="21"/>
      <c r="Z49" s="21"/>
      <c r="AA49" s="21">
        <v>35</v>
      </c>
      <c r="AB49" s="23">
        <f t="shared" si="6"/>
        <v>50000</v>
      </c>
      <c r="AC49" s="23">
        <f t="shared" si="7"/>
        <v>87500</v>
      </c>
      <c r="AD49" s="24">
        <f t="shared" si="8"/>
        <v>3425000</v>
      </c>
      <c r="AE49" s="21"/>
      <c r="AF49" s="21">
        <f t="shared" si="2"/>
        <v>20</v>
      </c>
      <c r="AG49" s="21">
        <f t="shared" si="3"/>
        <v>1625000</v>
      </c>
      <c r="AH49" s="21">
        <f t="shared" si="0"/>
        <v>1795000</v>
      </c>
      <c r="AI49" s="21" t="e">
        <f t="shared" si="4"/>
        <v>#DIV/0!</v>
      </c>
      <c r="AJ49" s="21"/>
      <c r="AK49" s="21">
        <f t="shared" si="9"/>
        <v>1</v>
      </c>
      <c r="AL49" s="21"/>
      <c r="AM49" s="21"/>
      <c r="AN49" s="22"/>
      <c r="AO49" s="21">
        <v>35</v>
      </c>
      <c r="AP49" s="23">
        <f t="shared" si="10"/>
        <v>60000</v>
      </c>
      <c r="AQ49" s="40">
        <f t="shared" si="11"/>
        <v>105000</v>
      </c>
      <c r="AR49" s="24">
        <f t="shared" si="12"/>
        <v>3955000</v>
      </c>
      <c r="AS49" s="22"/>
      <c r="AT49" s="21">
        <f t="shared" si="5"/>
        <v>20</v>
      </c>
      <c r="AU49" s="21">
        <f t="shared" si="13"/>
        <v>1795000</v>
      </c>
      <c r="AV49" s="21"/>
      <c r="AW49" s="21"/>
      <c r="AX49" s="21"/>
      <c r="AY49" s="21"/>
      <c r="AZ49" s="21"/>
      <c r="BA49" s="21"/>
      <c r="BB49" s="21"/>
      <c r="BC49" s="21"/>
      <c r="BD49" s="21"/>
      <c r="BE49" s="21"/>
    </row>
    <row r="50" spans="1:57" x14ac:dyDescent="0.25">
      <c r="A50" s="1"/>
      <c r="B50" s="1"/>
      <c r="X50" s="20"/>
      <c r="Y50" s="21"/>
      <c r="Z50" s="21"/>
      <c r="AA50" s="21">
        <v>36</v>
      </c>
      <c r="AB50" s="23">
        <f t="shared" si="6"/>
        <v>50000</v>
      </c>
      <c r="AC50" s="23">
        <f t="shared" si="7"/>
        <v>90000</v>
      </c>
      <c r="AD50" s="24">
        <f t="shared" si="8"/>
        <v>3565000</v>
      </c>
      <c r="AE50" s="21"/>
      <c r="AF50" s="21">
        <f t="shared" si="2"/>
        <v>20</v>
      </c>
      <c r="AG50" s="21">
        <f t="shared" si="3"/>
        <v>1625000</v>
      </c>
      <c r="AH50" s="21">
        <f t="shared" si="0"/>
        <v>1795000</v>
      </c>
      <c r="AI50" s="21" t="e">
        <f t="shared" si="4"/>
        <v>#DIV/0!</v>
      </c>
      <c r="AJ50" s="21"/>
      <c r="AK50" s="21">
        <f t="shared" si="9"/>
        <v>1</v>
      </c>
      <c r="AL50" s="21"/>
      <c r="AM50" s="21"/>
      <c r="AN50" s="22"/>
      <c r="AO50" s="21">
        <v>36</v>
      </c>
      <c r="AP50" s="23">
        <f t="shared" si="10"/>
        <v>60000</v>
      </c>
      <c r="AQ50" s="40">
        <f t="shared" si="11"/>
        <v>108000</v>
      </c>
      <c r="AR50" s="24">
        <f t="shared" si="12"/>
        <v>4123000</v>
      </c>
      <c r="AS50" s="22"/>
      <c r="AT50" s="21">
        <f t="shared" si="5"/>
        <v>20</v>
      </c>
      <c r="AU50" s="21">
        <f t="shared" si="13"/>
        <v>1795000</v>
      </c>
      <c r="AV50" s="21"/>
      <c r="AW50" s="21"/>
      <c r="AX50" s="21"/>
      <c r="AY50" s="21"/>
      <c r="AZ50" s="21"/>
      <c r="BA50" s="21"/>
      <c r="BB50" s="21"/>
      <c r="BC50" s="21"/>
      <c r="BD50" s="21"/>
      <c r="BE50" s="21"/>
    </row>
    <row r="51" spans="1:57" x14ac:dyDescent="0.25">
      <c r="A51" s="1"/>
      <c r="B51" s="1"/>
      <c r="X51" s="20"/>
      <c r="Y51" s="21"/>
      <c r="Z51" s="21"/>
      <c r="AA51" s="21">
        <v>37</v>
      </c>
      <c r="AB51" s="23">
        <f t="shared" si="6"/>
        <v>50000</v>
      </c>
      <c r="AC51" s="23">
        <f t="shared" si="7"/>
        <v>92500</v>
      </c>
      <c r="AD51" s="24">
        <f t="shared" si="8"/>
        <v>3707500</v>
      </c>
      <c r="AE51" s="21"/>
      <c r="AF51" s="21">
        <f t="shared" si="2"/>
        <v>20</v>
      </c>
      <c r="AG51" s="21">
        <f t="shared" si="3"/>
        <v>1625000</v>
      </c>
      <c r="AH51" s="21">
        <f t="shared" si="0"/>
        <v>1795000</v>
      </c>
      <c r="AI51" s="21" t="e">
        <f t="shared" si="4"/>
        <v>#DIV/0!</v>
      </c>
      <c r="AJ51" s="21"/>
      <c r="AK51" s="21">
        <f t="shared" si="9"/>
        <v>1</v>
      </c>
      <c r="AL51" s="21"/>
      <c r="AM51" s="21"/>
      <c r="AN51" s="22"/>
      <c r="AO51" s="22">
        <v>37</v>
      </c>
      <c r="AP51" s="23">
        <f t="shared" si="10"/>
        <v>60000</v>
      </c>
      <c r="AQ51" s="40">
        <f t="shared" si="11"/>
        <v>111000</v>
      </c>
      <c r="AR51" s="24">
        <f t="shared" si="12"/>
        <v>4294000</v>
      </c>
      <c r="AS51" s="22"/>
      <c r="AT51" s="21">
        <f t="shared" si="5"/>
        <v>20</v>
      </c>
      <c r="AU51" s="21">
        <f t="shared" si="13"/>
        <v>1795000</v>
      </c>
      <c r="AV51" s="21"/>
      <c r="AW51" s="21"/>
      <c r="AX51" s="21"/>
      <c r="AY51" s="21"/>
      <c r="AZ51" s="21"/>
      <c r="BA51" s="21"/>
      <c r="BB51" s="21"/>
      <c r="BC51" s="21"/>
      <c r="BD51" s="21"/>
      <c r="BE51" s="21"/>
    </row>
    <row r="52" spans="1:57" x14ac:dyDescent="0.25">
      <c r="A52" s="1"/>
      <c r="B52" s="1"/>
      <c r="X52" s="20"/>
      <c r="Y52" s="21"/>
      <c r="Z52" s="21"/>
      <c r="AA52" s="21">
        <v>38</v>
      </c>
      <c r="AB52" s="23">
        <f t="shared" si="6"/>
        <v>50000</v>
      </c>
      <c r="AC52" s="23">
        <f t="shared" si="7"/>
        <v>95000</v>
      </c>
      <c r="AD52" s="24">
        <f t="shared" si="8"/>
        <v>3852500</v>
      </c>
      <c r="AE52" s="21"/>
      <c r="AF52" s="21">
        <f t="shared" si="2"/>
        <v>20</v>
      </c>
      <c r="AG52" s="21">
        <f t="shared" si="3"/>
        <v>1625000</v>
      </c>
      <c r="AH52" s="21">
        <f t="shared" si="0"/>
        <v>1795000</v>
      </c>
      <c r="AI52" s="21" t="e">
        <f t="shared" si="4"/>
        <v>#DIV/0!</v>
      </c>
      <c r="AJ52" s="21"/>
      <c r="AK52" s="21">
        <f t="shared" si="9"/>
        <v>1</v>
      </c>
      <c r="AL52" s="21"/>
      <c r="AM52" s="21"/>
      <c r="AN52" s="22"/>
      <c r="AO52" s="21">
        <v>38</v>
      </c>
      <c r="AP52" s="23">
        <f t="shared" si="10"/>
        <v>60000</v>
      </c>
      <c r="AQ52" s="40">
        <f t="shared" si="11"/>
        <v>114000</v>
      </c>
      <c r="AR52" s="24">
        <f t="shared" si="12"/>
        <v>4468000</v>
      </c>
      <c r="AS52" s="22"/>
      <c r="AT52" s="21">
        <f t="shared" si="5"/>
        <v>20</v>
      </c>
      <c r="AU52" s="21">
        <f t="shared" si="13"/>
        <v>1795000</v>
      </c>
      <c r="AV52" s="21"/>
      <c r="AW52" s="21"/>
      <c r="AX52" s="21"/>
      <c r="AY52" s="21"/>
      <c r="AZ52" s="21"/>
      <c r="BA52" s="21"/>
      <c r="BB52" s="21"/>
      <c r="BC52" s="21"/>
      <c r="BD52" s="21"/>
      <c r="BE52" s="21"/>
    </row>
    <row r="53" spans="1:57" x14ac:dyDescent="0.25">
      <c r="A53" s="1"/>
      <c r="B53" s="1"/>
      <c r="X53" s="20"/>
      <c r="Y53" s="21"/>
      <c r="Z53" s="21"/>
      <c r="AA53" s="21">
        <v>39</v>
      </c>
      <c r="AB53" s="23">
        <f t="shared" si="6"/>
        <v>50000</v>
      </c>
      <c r="AC53" s="23">
        <f t="shared" si="7"/>
        <v>97500</v>
      </c>
      <c r="AD53" s="24">
        <f t="shared" si="8"/>
        <v>4000000</v>
      </c>
      <c r="AE53" s="21"/>
      <c r="AF53" s="21">
        <f t="shared" si="2"/>
        <v>20</v>
      </c>
      <c r="AG53" s="21">
        <f t="shared" si="3"/>
        <v>1625000</v>
      </c>
      <c r="AH53" s="21">
        <f t="shared" si="0"/>
        <v>1795000</v>
      </c>
      <c r="AI53" s="21" t="e">
        <f t="shared" si="4"/>
        <v>#DIV/0!</v>
      </c>
      <c r="AJ53" s="21"/>
      <c r="AK53" s="21">
        <f t="shared" si="9"/>
        <v>1</v>
      </c>
      <c r="AL53" s="21"/>
      <c r="AM53" s="21"/>
      <c r="AN53" s="22"/>
      <c r="AO53" s="21">
        <v>39</v>
      </c>
      <c r="AP53" s="23">
        <f t="shared" si="10"/>
        <v>60000</v>
      </c>
      <c r="AQ53" s="40">
        <f t="shared" si="11"/>
        <v>117000</v>
      </c>
      <c r="AR53" s="24">
        <f t="shared" si="12"/>
        <v>4645000</v>
      </c>
      <c r="AS53" s="22"/>
      <c r="AT53" s="21">
        <f t="shared" si="5"/>
        <v>20</v>
      </c>
      <c r="AU53" s="21">
        <f t="shared" si="13"/>
        <v>1795000</v>
      </c>
      <c r="AV53" s="21"/>
      <c r="AW53" s="21"/>
      <c r="AX53" s="21"/>
      <c r="AY53" s="21"/>
      <c r="AZ53" s="21"/>
      <c r="BA53" s="21"/>
      <c r="BB53" s="21"/>
      <c r="BC53" s="21"/>
      <c r="BD53" s="21"/>
      <c r="BE53" s="21"/>
    </row>
    <row r="54" spans="1:57" x14ac:dyDescent="0.25">
      <c r="A54" s="1"/>
      <c r="B54" s="1"/>
      <c r="X54" s="20"/>
      <c r="Y54" s="21"/>
      <c r="Z54" s="21"/>
      <c r="AA54" s="21">
        <v>40</v>
      </c>
      <c r="AB54" s="23">
        <f t="shared" si="6"/>
        <v>50000</v>
      </c>
      <c r="AC54" s="23">
        <f t="shared" si="7"/>
        <v>100000</v>
      </c>
      <c r="AD54" s="24">
        <f t="shared" si="8"/>
        <v>4150000</v>
      </c>
      <c r="AE54" s="21"/>
      <c r="AF54" s="21">
        <f t="shared" si="2"/>
        <v>20</v>
      </c>
      <c r="AG54" s="21">
        <f t="shared" si="3"/>
        <v>1625000</v>
      </c>
      <c r="AH54" s="21">
        <f t="shared" si="0"/>
        <v>1795000</v>
      </c>
      <c r="AI54" s="21" t="e">
        <f t="shared" si="4"/>
        <v>#DIV/0!</v>
      </c>
      <c r="AJ54" s="21"/>
      <c r="AK54" s="21">
        <f t="shared" si="9"/>
        <v>1</v>
      </c>
      <c r="AL54" s="21"/>
      <c r="AM54" s="21"/>
      <c r="AN54" s="22"/>
      <c r="AO54" s="22">
        <v>40</v>
      </c>
      <c r="AP54" s="23">
        <f t="shared" si="10"/>
        <v>60000</v>
      </c>
      <c r="AQ54" s="40">
        <f t="shared" si="11"/>
        <v>120000</v>
      </c>
      <c r="AR54" s="24">
        <f t="shared" si="12"/>
        <v>4825000</v>
      </c>
      <c r="AS54" s="22"/>
      <c r="AT54" s="21">
        <f t="shared" si="5"/>
        <v>20</v>
      </c>
      <c r="AU54" s="21">
        <f t="shared" si="13"/>
        <v>1795000</v>
      </c>
      <c r="AV54" s="21"/>
      <c r="AW54" s="21"/>
      <c r="AX54" s="21"/>
      <c r="AY54" s="21"/>
      <c r="AZ54" s="21"/>
      <c r="BA54" s="21"/>
      <c r="BB54" s="21"/>
      <c r="BC54" s="21"/>
      <c r="BD54" s="21"/>
      <c r="BE54" s="21"/>
    </row>
    <row r="55" spans="1:57" x14ac:dyDescent="0.25">
      <c r="A55" s="1"/>
      <c r="B55" s="1"/>
      <c r="X55" s="20"/>
      <c r="Y55" s="21"/>
      <c r="Z55" s="21"/>
      <c r="AA55" s="21">
        <v>41</v>
      </c>
      <c r="AB55" s="23">
        <f t="shared" si="6"/>
        <v>50000</v>
      </c>
      <c r="AC55" s="23">
        <f t="shared" si="7"/>
        <v>102500</v>
      </c>
      <c r="AD55" s="24">
        <f t="shared" si="8"/>
        <v>4302500</v>
      </c>
      <c r="AE55" s="21"/>
      <c r="AF55" s="21">
        <f t="shared" si="2"/>
        <v>20</v>
      </c>
      <c r="AG55" s="21">
        <f t="shared" si="3"/>
        <v>1625000</v>
      </c>
      <c r="AH55" s="21">
        <f t="shared" si="0"/>
        <v>1795000</v>
      </c>
      <c r="AI55" s="21" t="e">
        <f t="shared" si="4"/>
        <v>#DIV/0!</v>
      </c>
      <c r="AJ55" s="21"/>
      <c r="AK55" s="21">
        <f t="shared" si="9"/>
        <v>1</v>
      </c>
      <c r="AL55" s="21"/>
      <c r="AM55" s="21"/>
      <c r="AN55" s="22"/>
      <c r="AO55" s="21">
        <v>41</v>
      </c>
      <c r="AP55" s="23">
        <f t="shared" si="10"/>
        <v>60000</v>
      </c>
      <c r="AQ55" s="40">
        <f t="shared" si="11"/>
        <v>123000</v>
      </c>
      <c r="AR55" s="24">
        <f t="shared" si="12"/>
        <v>5008000</v>
      </c>
      <c r="AS55" s="22"/>
      <c r="AT55" s="21">
        <f t="shared" si="5"/>
        <v>20</v>
      </c>
      <c r="AU55" s="21">
        <f t="shared" si="13"/>
        <v>1795000</v>
      </c>
      <c r="AV55" s="21"/>
      <c r="AW55" s="21"/>
      <c r="AX55" s="21"/>
      <c r="AY55" s="21"/>
      <c r="AZ55" s="21"/>
      <c r="BA55" s="21"/>
      <c r="BB55" s="21"/>
      <c r="BC55" s="21"/>
      <c r="BD55" s="21"/>
      <c r="BE55" s="21"/>
    </row>
    <row r="56" spans="1:57" x14ac:dyDescent="0.25">
      <c r="A56" s="1"/>
      <c r="B56" s="1"/>
      <c r="X56" s="20"/>
      <c r="Y56" s="21"/>
      <c r="Z56" s="21"/>
      <c r="AA56" s="21">
        <v>42</v>
      </c>
      <c r="AB56" s="23">
        <f t="shared" si="6"/>
        <v>50000</v>
      </c>
      <c r="AC56" s="23">
        <f t="shared" si="7"/>
        <v>105000</v>
      </c>
      <c r="AD56" s="24">
        <f t="shared" si="8"/>
        <v>4457500</v>
      </c>
      <c r="AE56" s="21"/>
      <c r="AF56" s="21">
        <f t="shared" si="2"/>
        <v>20</v>
      </c>
      <c r="AG56" s="21">
        <f t="shared" si="3"/>
        <v>1625000</v>
      </c>
      <c r="AH56" s="21">
        <f t="shared" si="0"/>
        <v>1795000</v>
      </c>
      <c r="AI56" s="21" t="e">
        <f t="shared" si="4"/>
        <v>#DIV/0!</v>
      </c>
      <c r="AJ56" s="21"/>
      <c r="AK56" s="21">
        <f t="shared" si="9"/>
        <v>1</v>
      </c>
      <c r="AL56" s="21"/>
      <c r="AM56" s="21"/>
      <c r="AN56" s="22"/>
      <c r="AO56" s="21">
        <v>42</v>
      </c>
      <c r="AP56" s="23">
        <f t="shared" si="10"/>
        <v>60000</v>
      </c>
      <c r="AQ56" s="40">
        <f t="shared" si="11"/>
        <v>126000</v>
      </c>
      <c r="AR56" s="24">
        <f t="shared" si="12"/>
        <v>5194000</v>
      </c>
      <c r="AS56" s="22"/>
      <c r="AT56" s="21">
        <f t="shared" si="5"/>
        <v>20</v>
      </c>
      <c r="AU56" s="21">
        <f t="shared" si="13"/>
        <v>1795000</v>
      </c>
      <c r="AV56" s="21"/>
      <c r="AW56" s="21"/>
      <c r="AX56" s="21"/>
      <c r="AY56" s="21"/>
      <c r="AZ56" s="21"/>
      <c r="BA56" s="21"/>
      <c r="BB56" s="21"/>
      <c r="BC56" s="21"/>
      <c r="BD56" s="21"/>
      <c r="BE56" s="21"/>
    </row>
    <row r="57" spans="1:57" x14ac:dyDescent="0.25">
      <c r="A57" s="1"/>
      <c r="B57" s="1"/>
      <c r="X57" s="20"/>
      <c r="Y57" s="21"/>
      <c r="Z57" s="21"/>
      <c r="AA57" s="21">
        <v>43</v>
      </c>
      <c r="AB57" s="23">
        <f t="shared" si="6"/>
        <v>50000</v>
      </c>
      <c r="AC57" s="23">
        <f t="shared" si="7"/>
        <v>107500</v>
      </c>
      <c r="AD57" s="24">
        <f t="shared" si="8"/>
        <v>4615000</v>
      </c>
      <c r="AE57" s="21"/>
      <c r="AF57" s="21">
        <f t="shared" si="2"/>
        <v>20</v>
      </c>
      <c r="AG57" s="21">
        <f t="shared" si="3"/>
        <v>1625000</v>
      </c>
      <c r="AH57" s="21">
        <f t="shared" si="0"/>
        <v>1795000</v>
      </c>
      <c r="AI57" s="21" t="e">
        <f t="shared" si="4"/>
        <v>#DIV/0!</v>
      </c>
      <c r="AJ57" s="21"/>
      <c r="AK57" s="21">
        <f t="shared" si="9"/>
        <v>1</v>
      </c>
      <c r="AL57" s="21"/>
      <c r="AM57" s="21"/>
      <c r="AN57" s="22"/>
      <c r="AO57" s="22">
        <v>43</v>
      </c>
      <c r="AP57" s="23">
        <f t="shared" si="10"/>
        <v>60000</v>
      </c>
      <c r="AQ57" s="40">
        <f t="shared" si="11"/>
        <v>129000</v>
      </c>
      <c r="AR57" s="24">
        <f t="shared" si="12"/>
        <v>5383000</v>
      </c>
      <c r="AS57" s="22"/>
      <c r="AT57" s="21">
        <f t="shared" si="5"/>
        <v>20</v>
      </c>
      <c r="AU57" s="21">
        <f t="shared" si="13"/>
        <v>1795000</v>
      </c>
      <c r="AV57" s="21"/>
      <c r="AW57" s="21"/>
      <c r="AX57" s="21"/>
      <c r="AY57" s="21"/>
      <c r="AZ57" s="21"/>
      <c r="BA57" s="21"/>
      <c r="BB57" s="21"/>
      <c r="BC57" s="21"/>
      <c r="BD57" s="21"/>
      <c r="BE57" s="21"/>
    </row>
    <row r="58" spans="1:57" x14ac:dyDescent="0.25">
      <c r="A58" s="1"/>
      <c r="B58" s="1"/>
      <c r="X58" s="20"/>
      <c r="Y58" s="21"/>
      <c r="Z58" s="21"/>
      <c r="AA58" s="21">
        <v>44</v>
      </c>
      <c r="AB58" s="23">
        <f t="shared" si="6"/>
        <v>50000</v>
      </c>
      <c r="AC58" s="23">
        <f t="shared" si="7"/>
        <v>110000</v>
      </c>
      <c r="AD58" s="24">
        <f t="shared" si="8"/>
        <v>4775000</v>
      </c>
      <c r="AE58" s="21"/>
      <c r="AF58" s="21">
        <f t="shared" si="2"/>
        <v>20</v>
      </c>
      <c r="AG58" s="21">
        <f t="shared" si="3"/>
        <v>1625000</v>
      </c>
      <c r="AH58" s="21">
        <f t="shared" si="0"/>
        <v>1795000</v>
      </c>
      <c r="AI58" s="21" t="e">
        <f t="shared" si="4"/>
        <v>#DIV/0!</v>
      </c>
      <c r="AJ58" s="21"/>
      <c r="AK58" s="21">
        <f t="shared" si="9"/>
        <v>1</v>
      </c>
      <c r="AL58" s="21"/>
      <c r="AM58" s="21"/>
      <c r="AN58" s="22"/>
      <c r="AO58" s="21">
        <v>44</v>
      </c>
      <c r="AP58" s="23">
        <f t="shared" si="10"/>
        <v>60000</v>
      </c>
      <c r="AQ58" s="40">
        <f t="shared" si="11"/>
        <v>132000</v>
      </c>
      <c r="AR58" s="24">
        <f t="shared" si="12"/>
        <v>5575000</v>
      </c>
      <c r="AS58" s="22"/>
      <c r="AT58" s="21">
        <f t="shared" si="5"/>
        <v>20</v>
      </c>
      <c r="AU58" s="21">
        <f t="shared" si="13"/>
        <v>1795000</v>
      </c>
      <c r="AV58" s="21"/>
      <c r="AW58" s="21"/>
      <c r="AX58" s="21"/>
      <c r="AY58" s="21"/>
      <c r="AZ58" s="21"/>
      <c r="BA58" s="21"/>
      <c r="BB58" s="21"/>
      <c r="BC58" s="21"/>
      <c r="BD58" s="21"/>
      <c r="BE58" s="21"/>
    </row>
    <row r="59" spans="1:57" x14ac:dyDescent="0.25">
      <c r="A59" s="1"/>
      <c r="B59" s="1"/>
      <c r="Y59" s="21"/>
      <c r="Z59" s="21"/>
      <c r="AA59" s="21">
        <v>45</v>
      </c>
      <c r="AB59" s="23">
        <f t="shared" si="6"/>
        <v>50000</v>
      </c>
      <c r="AC59" s="23">
        <f t="shared" si="7"/>
        <v>112500</v>
      </c>
      <c r="AD59" s="24">
        <f t="shared" si="8"/>
        <v>4937500</v>
      </c>
      <c r="AE59" s="21"/>
      <c r="AF59" s="21">
        <f t="shared" si="2"/>
        <v>20</v>
      </c>
      <c r="AG59" s="21">
        <f t="shared" si="3"/>
        <v>1625000</v>
      </c>
      <c r="AH59" s="21">
        <f t="shared" si="0"/>
        <v>1795000</v>
      </c>
      <c r="AI59" s="21" t="e">
        <f t="shared" si="4"/>
        <v>#DIV/0!</v>
      </c>
      <c r="AJ59" s="21"/>
      <c r="AK59" s="21">
        <f t="shared" si="9"/>
        <v>1</v>
      </c>
      <c r="AL59" s="21"/>
      <c r="AM59" s="21"/>
      <c r="AN59" s="22"/>
      <c r="AO59" s="21">
        <v>45</v>
      </c>
      <c r="AP59" s="23">
        <f t="shared" si="10"/>
        <v>60000</v>
      </c>
      <c r="AQ59" s="40">
        <f t="shared" si="11"/>
        <v>135000</v>
      </c>
      <c r="AR59" s="24">
        <f t="shared" si="12"/>
        <v>5770000</v>
      </c>
      <c r="AS59" s="22"/>
      <c r="AT59" s="21">
        <f t="shared" si="5"/>
        <v>20</v>
      </c>
      <c r="AU59" s="21">
        <f t="shared" si="13"/>
        <v>1795000</v>
      </c>
      <c r="AV59" s="21"/>
      <c r="AW59" s="21"/>
      <c r="AX59" s="21"/>
      <c r="AY59" s="21"/>
      <c r="AZ59" s="21"/>
      <c r="BA59" s="21"/>
      <c r="BB59" s="21"/>
      <c r="BC59" s="21"/>
      <c r="BD59" s="21"/>
      <c r="BE59" s="21"/>
    </row>
    <row r="60" spans="1:57" x14ac:dyDescent="0.25">
      <c r="A60" s="1"/>
      <c r="B60" s="1"/>
      <c r="Y60" s="21"/>
      <c r="Z60" s="21"/>
      <c r="AA60" s="21">
        <v>46</v>
      </c>
      <c r="AB60" s="23">
        <f t="shared" si="6"/>
        <v>50000</v>
      </c>
      <c r="AC60" s="23">
        <f t="shared" si="7"/>
        <v>115000</v>
      </c>
      <c r="AD60" s="24">
        <f t="shared" si="8"/>
        <v>5102500</v>
      </c>
      <c r="AE60" s="21"/>
      <c r="AF60" s="21">
        <f t="shared" si="2"/>
        <v>20</v>
      </c>
      <c r="AG60" s="21">
        <f t="shared" si="3"/>
        <v>1625000</v>
      </c>
      <c r="AH60" s="21">
        <f t="shared" si="0"/>
        <v>1795000</v>
      </c>
      <c r="AI60" s="21" t="e">
        <f t="shared" si="4"/>
        <v>#DIV/0!</v>
      </c>
      <c r="AJ60" s="21"/>
      <c r="AK60" s="21">
        <f t="shared" si="9"/>
        <v>1</v>
      </c>
      <c r="AL60" s="21"/>
      <c r="AM60" s="21"/>
      <c r="AN60" s="22"/>
      <c r="AO60" s="22">
        <v>46</v>
      </c>
      <c r="AP60" s="23">
        <f t="shared" si="10"/>
        <v>60000</v>
      </c>
      <c r="AQ60" s="40">
        <f t="shared" si="11"/>
        <v>138000</v>
      </c>
      <c r="AR60" s="24">
        <f t="shared" si="12"/>
        <v>5968000</v>
      </c>
      <c r="AS60" s="22"/>
      <c r="AT60" s="21">
        <f t="shared" si="5"/>
        <v>20</v>
      </c>
      <c r="AU60" s="21">
        <f t="shared" si="13"/>
        <v>1795000</v>
      </c>
      <c r="AV60" s="21"/>
      <c r="AW60" s="21"/>
      <c r="AX60" s="21"/>
      <c r="AY60" s="21"/>
      <c r="AZ60" s="21"/>
      <c r="BA60" s="21"/>
      <c r="BB60" s="21"/>
      <c r="BC60" s="21"/>
      <c r="BD60" s="21"/>
      <c r="BE60" s="21"/>
    </row>
    <row r="61" spans="1:57" x14ac:dyDescent="0.25">
      <c r="A61" s="1"/>
      <c r="B61" s="1"/>
      <c r="Y61" s="21"/>
      <c r="Z61" s="21"/>
      <c r="AA61" s="21">
        <v>47</v>
      </c>
      <c r="AB61" s="23">
        <f t="shared" si="6"/>
        <v>50000</v>
      </c>
      <c r="AC61" s="23">
        <f t="shared" si="7"/>
        <v>117500</v>
      </c>
      <c r="AD61" s="24">
        <f t="shared" si="8"/>
        <v>5270000</v>
      </c>
      <c r="AE61" s="21"/>
      <c r="AF61" s="21">
        <f t="shared" si="2"/>
        <v>20</v>
      </c>
      <c r="AG61" s="21">
        <f t="shared" si="3"/>
        <v>1625000</v>
      </c>
      <c r="AH61" s="21">
        <f t="shared" si="0"/>
        <v>1795000</v>
      </c>
      <c r="AI61" s="21" t="e">
        <f t="shared" si="4"/>
        <v>#DIV/0!</v>
      </c>
      <c r="AJ61" s="21"/>
      <c r="AK61" s="21">
        <f t="shared" si="9"/>
        <v>1</v>
      </c>
      <c r="AL61" s="21"/>
      <c r="AM61" s="21"/>
      <c r="AN61" s="22"/>
      <c r="AO61" s="21">
        <v>47</v>
      </c>
      <c r="AP61" s="23">
        <f t="shared" si="10"/>
        <v>60000</v>
      </c>
      <c r="AQ61" s="40">
        <f t="shared" si="11"/>
        <v>141000</v>
      </c>
      <c r="AR61" s="24">
        <f t="shared" si="12"/>
        <v>6169000</v>
      </c>
      <c r="AS61" s="22"/>
      <c r="AT61" s="21">
        <f t="shared" si="5"/>
        <v>20</v>
      </c>
      <c r="AU61" s="21">
        <f t="shared" si="13"/>
        <v>1795000</v>
      </c>
      <c r="AV61" s="21"/>
      <c r="AW61" s="21"/>
      <c r="AX61" s="21"/>
      <c r="AY61" s="21"/>
      <c r="AZ61" s="21"/>
      <c r="BA61" s="21"/>
      <c r="BB61" s="21"/>
      <c r="BC61" s="21"/>
      <c r="BD61" s="21"/>
      <c r="BE61" s="21"/>
    </row>
    <row r="62" spans="1:57" x14ac:dyDescent="0.25">
      <c r="A62" s="1"/>
      <c r="B62" s="1"/>
      <c r="Y62" s="21"/>
      <c r="Z62" s="21"/>
      <c r="AA62" s="21">
        <v>48</v>
      </c>
      <c r="AB62" s="23">
        <f t="shared" si="6"/>
        <v>50000</v>
      </c>
      <c r="AC62" s="23">
        <f t="shared" si="7"/>
        <v>120000</v>
      </c>
      <c r="AD62" s="24">
        <f t="shared" si="8"/>
        <v>5440000</v>
      </c>
      <c r="AE62" s="21"/>
      <c r="AF62" s="21">
        <f t="shared" si="2"/>
        <v>20</v>
      </c>
      <c r="AG62" s="21">
        <f t="shared" si="3"/>
        <v>1625000</v>
      </c>
      <c r="AH62" s="21">
        <f t="shared" si="0"/>
        <v>1795000</v>
      </c>
      <c r="AI62" s="21" t="e">
        <f t="shared" si="4"/>
        <v>#DIV/0!</v>
      </c>
      <c r="AJ62" s="21"/>
      <c r="AK62" s="21">
        <f t="shared" si="9"/>
        <v>1</v>
      </c>
      <c r="AL62" s="21"/>
      <c r="AM62" s="21"/>
      <c r="AN62" s="22"/>
      <c r="AO62" s="21">
        <v>48</v>
      </c>
      <c r="AP62" s="23">
        <f t="shared" si="10"/>
        <v>60000</v>
      </c>
      <c r="AQ62" s="40">
        <f t="shared" si="11"/>
        <v>144000</v>
      </c>
      <c r="AR62" s="24">
        <f t="shared" si="12"/>
        <v>6373000</v>
      </c>
      <c r="AS62" s="22"/>
      <c r="AT62" s="21">
        <f t="shared" si="5"/>
        <v>20</v>
      </c>
      <c r="AU62" s="21">
        <f t="shared" si="13"/>
        <v>1795000</v>
      </c>
      <c r="AV62" s="21"/>
      <c r="AW62" s="21"/>
      <c r="AX62" s="21"/>
      <c r="AY62" s="21"/>
      <c r="AZ62" s="21"/>
      <c r="BA62" s="21"/>
      <c r="BB62" s="21"/>
      <c r="BC62" s="21"/>
      <c r="BD62" s="21"/>
      <c r="BE62" s="21"/>
    </row>
    <row r="63" spans="1:57" x14ac:dyDescent="0.25">
      <c r="A63" s="1"/>
      <c r="B63" s="1"/>
      <c r="Y63" s="21"/>
      <c r="Z63" s="21"/>
      <c r="AA63" s="21">
        <v>49</v>
      </c>
      <c r="AB63" s="23">
        <f t="shared" si="6"/>
        <v>50000</v>
      </c>
      <c r="AC63" s="23">
        <f t="shared" si="7"/>
        <v>122500</v>
      </c>
      <c r="AD63" s="24">
        <f t="shared" si="8"/>
        <v>5612500</v>
      </c>
      <c r="AE63" s="21"/>
      <c r="AF63" s="21">
        <f t="shared" si="2"/>
        <v>20</v>
      </c>
      <c r="AG63" s="21">
        <f t="shared" si="3"/>
        <v>1625000</v>
      </c>
      <c r="AH63" s="21">
        <f t="shared" si="0"/>
        <v>1795000</v>
      </c>
      <c r="AI63" s="21" t="e">
        <f t="shared" si="4"/>
        <v>#DIV/0!</v>
      </c>
      <c r="AJ63" s="21"/>
      <c r="AK63" s="21">
        <f t="shared" si="9"/>
        <v>1</v>
      </c>
      <c r="AL63" s="21"/>
      <c r="AM63" s="21"/>
      <c r="AN63" s="22"/>
      <c r="AO63" s="22">
        <v>49</v>
      </c>
      <c r="AP63" s="23">
        <f t="shared" si="10"/>
        <v>60000</v>
      </c>
      <c r="AQ63" s="40">
        <f t="shared" si="11"/>
        <v>147000</v>
      </c>
      <c r="AR63" s="24">
        <f t="shared" si="12"/>
        <v>6580000</v>
      </c>
      <c r="AS63" s="22"/>
      <c r="AT63" s="21">
        <f t="shared" si="5"/>
        <v>20</v>
      </c>
      <c r="AU63" s="21">
        <f t="shared" si="13"/>
        <v>1795000</v>
      </c>
      <c r="AV63" s="21"/>
      <c r="AW63" s="21"/>
      <c r="AX63" s="21"/>
      <c r="AY63" s="21"/>
      <c r="AZ63" s="21"/>
      <c r="BA63" s="21"/>
      <c r="BB63" s="21"/>
      <c r="BC63" s="21"/>
      <c r="BD63" s="21"/>
      <c r="BE63" s="21"/>
    </row>
    <row r="64" spans="1:57" x14ac:dyDescent="0.25">
      <c r="A64" s="1"/>
      <c r="B64" s="1"/>
      <c r="Y64" s="21"/>
      <c r="Z64" s="21"/>
      <c r="AA64" s="21">
        <v>50</v>
      </c>
      <c r="AB64" s="23">
        <f t="shared" si="6"/>
        <v>50000</v>
      </c>
      <c r="AC64" s="23">
        <f t="shared" si="7"/>
        <v>125000</v>
      </c>
      <c r="AD64" s="24">
        <f t="shared" si="8"/>
        <v>5787500</v>
      </c>
      <c r="AE64" s="21"/>
      <c r="AF64" s="21">
        <f t="shared" si="2"/>
        <v>20</v>
      </c>
      <c r="AG64" s="21">
        <f t="shared" si="3"/>
        <v>1625000</v>
      </c>
      <c r="AH64" s="21">
        <f t="shared" si="0"/>
        <v>1795000</v>
      </c>
      <c r="AI64" s="21" t="e">
        <f t="shared" si="4"/>
        <v>#DIV/0!</v>
      </c>
      <c r="AJ64" s="21"/>
      <c r="AK64" s="21">
        <f t="shared" si="9"/>
        <v>1</v>
      </c>
      <c r="AL64" s="21"/>
      <c r="AM64" s="21"/>
      <c r="AN64" s="22"/>
      <c r="AO64" s="21">
        <v>50</v>
      </c>
      <c r="AP64" s="23">
        <f t="shared" si="10"/>
        <v>60000</v>
      </c>
      <c r="AQ64" s="40">
        <f t="shared" si="11"/>
        <v>150000</v>
      </c>
      <c r="AR64" s="24">
        <f t="shared" si="12"/>
        <v>6790000</v>
      </c>
      <c r="AS64" s="22"/>
      <c r="AT64" s="21">
        <f t="shared" si="5"/>
        <v>20</v>
      </c>
      <c r="AU64" s="21">
        <f t="shared" si="13"/>
        <v>1795000</v>
      </c>
      <c r="AV64" s="21"/>
      <c r="AW64" s="21"/>
      <c r="AX64" s="21"/>
      <c r="AY64" s="21"/>
      <c r="AZ64" s="21"/>
      <c r="BA64" s="21"/>
      <c r="BB64" s="21"/>
      <c r="BC64" s="21"/>
      <c r="BD64" s="21"/>
      <c r="BE64" s="21"/>
    </row>
    <row r="65" spans="1:57" x14ac:dyDescent="0.25">
      <c r="A65" s="1"/>
      <c r="B65" s="1"/>
      <c r="Y65" s="21"/>
      <c r="Z65" s="21"/>
      <c r="AA65" s="21">
        <v>51</v>
      </c>
      <c r="AB65" s="23">
        <f t="shared" si="6"/>
        <v>50000</v>
      </c>
      <c r="AC65" s="23">
        <f t="shared" si="7"/>
        <v>127500</v>
      </c>
      <c r="AD65" s="24">
        <f t="shared" si="8"/>
        <v>5965000</v>
      </c>
      <c r="AE65" s="21"/>
      <c r="AF65" s="21">
        <f t="shared" si="2"/>
        <v>20</v>
      </c>
      <c r="AG65" s="21">
        <f t="shared" si="3"/>
        <v>1625000</v>
      </c>
      <c r="AH65" s="21">
        <f t="shared" si="0"/>
        <v>1795000</v>
      </c>
      <c r="AI65" s="21" t="e">
        <f t="shared" si="4"/>
        <v>#DIV/0!</v>
      </c>
      <c r="AJ65" s="21"/>
      <c r="AK65" s="21">
        <f t="shared" si="9"/>
        <v>1</v>
      </c>
      <c r="AL65" s="21"/>
      <c r="AM65" s="21"/>
      <c r="AN65" s="21"/>
      <c r="AO65" s="21">
        <v>51</v>
      </c>
      <c r="AP65" s="23">
        <f t="shared" si="10"/>
        <v>60000</v>
      </c>
      <c r="AQ65" s="40">
        <f t="shared" si="11"/>
        <v>153000</v>
      </c>
      <c r="AR65" s="24">
        <f t="shared" si="12"/>
        <v>7003000</v>
      </c>
      <c r="AS65" s="21"/>
      <c r="AT65" s="21">
        <f t="shared" si="5"/>
        <v>20</v>
      </c>
      <c r="AU65" s="21">
        <f t="shared" si="13"/>
        <v>1795000</v>
      </c>
      <c r="AV65" s="21"/>
      <c r="AW65" s="21"/>
      <c r="AX65" s="21"/>
      <c r="AY65" s="21"/>
      <c r="AZ65" s="21"/>
      <c r="BA65" s="21"/>
      <c r="BB65" s="21"/>
      <c r="BC65" s="21"/>
      <c r="BD65" s="21"/>
      <c r="BE65" s="21"/>
    </row>
    <row r="66" spans="1:57" x14ac:dyDescent="0.25">
      <c r="A66" s="1"/>
      <c r="B66" s="1"/>
      <c r="Y66" s="21"/>
      <c r="Z66" s="21"/>
      <c r="AA66" s="21">
        <v>52</v>
      </c>
      <c r="AB66" s="23">
        <f t="shared" si="6"/>
        <v>50000</v>
      </c>
      <c r="AC66" s="23">
        <f t="shared" si="7"/>
        <v>130000</v>
      </c>
      <c r="AD66" s="24">
        <f t="shared" si="8"/>
        <v>6145000</v>
      </c>
      <c r="AE66" s="21"/>
      <c r="AF66" s="21">
        <f t="shared" si="2"/>
        <v>20</v>
      </c>
      <c r="AG66" s="21">
        <f t="shared" si="3"/>
        <v>1625000</v>
      </c>
      <c r="AH66" s="21">
        <f t="shared" si="0"/>
        <v>1795000</v>
      </c>
      <c r="AI66" s="21" t="e">
        <f t="shared" si="4"/>
        <v>#DIV/0!</v>
      </c>
      <c r="AJ66" s="21"/>
      <c r="AK66" s="21">
        <f t="shared" si="9"/>
        <v>1</v>
      </c>
      <c r="AL66" s="21"/>
      <c r="AM66" s="21"/>
      <c r="AN66" s="21"/>
      <c r="AO66" s="22">
        <v>52</v>
      </c>
      <c r="AP66" s="23">
        <f t="shared" si="10"/>
        <v>60000</v>
      </c>
      <c r="AQ66" s="40">
        <f t="shared" si="11"/>
        <v>156000</v>
      </c>
      <c r="AR66" s="24">
        <f t="shared" si="12"/>
        <v>7219000</v>
      </c>
      <c r="AS66" s="21"/>
      <c r="AT66" s="21">
        <f t="shared" si="5"/>
        <v>20</v>
      </c>
      <c r="AU66" s="21">
        <f t="shared" si="13"/>
        <v>1795000</v>
      </c>
      <c r="AV66" s="21"/>
      <c r="AW66" s="21"/>
      <c r="AX66" s="21"/>
      <c r="AY66" s="21"/>
      <c r="AZ66" s="21"/>
      <c r="BA66" s="21"/>
      <c r="BB66" s="21"/>
      <c r="BC66" s="21"/>
      <c r="BD66" s="21"/>
      <c r="BE66" s="21"/>
    </row>
    <row r="67" spans="1:57" x14ac:dyDescent="0.25">
      <c r="A67" s="1"/>
      <c r="B67" s="1"/>
      <c r="Y67" s="21"/>
      <c r="Z67" s="21"/>
      <c r="AA67" s="21">
        <v>53</v>
      </c>
      <c r="AB67" s="23">
        <f t="shared" si="6"/>
        <v>50000</v>
      </c>
      <c r="AC67" s="23">
        <f t="shared" si="7"/>
        <v>132500</v>
      </c>
      <c r="AD67" s="24">
        <f t="shared" si="8"/>
        <v>6327500</v>
      </c>
      <c r="AE67" s="21"/>
      <c r="AF67" s="21">
        <f t="shared" si="2"/>
        <v>20</v>
      </c>
      <c r="AG67" s="21">
        <f t="shared" si="3"/>
        <v>1625000</v>
      </c>
      <c r="AH67" s="21">
        <f t="shared" si="0"/>
        <v>1795000</v>
      </c>
      <c r="AI67" s="21" t="e">
        <f t="shared" si="4"/>
        <v>#DIV/0!</v>
      </c>
      <c r="AJ67" s="21"/>
      <c r="AK67" s="21">
        <f t="shared" si="9"/>
        <v>1</v>
      </c>
      <c r="AL67" s="21"/>
      <c r="AM67" s="21"/>
      <c r="AN67" s="21"/>
      <c r="AO67" s="21">
        <v>53</v>
      </c>
      <c r="AP67" s="23">
        <f t="shared" si="10"/>
        <v>60000</v>
      </c>
      <c r="AQ67" s="40">
        <f t="shared" si="11"/>
        <v>159000</v>
      </c>
      <c r="AR67" s="24">
        <f t="shared" si="12"/>
        <v>7438000</v>
      </c>
      <c r="AS67" s="21"/>
      <c r="AT67" s="21">
        <f t="shared" si="5"/>
        <v>20</v>
      </c>
      <c r="AU67" s="21">
        <f t="shared" si="13"/>
        <v>1795000</v>
      </c>
      <c r="AV67" s="21"/>
      <c r="AW67" s="21"/>
      <c r="AX67" s="21"/>
      <c r="AY67" s="21"/>
      <c r="AZ67" s="21"/>
      <c r="BA67" s="21"/>
      <c r="BB67" s="21"/>
      <c r="BC67" s="21"/>
      <c r="BD67" s="21"/>
      <c r="BE67" s="21"/>
    </row>
    <row r="68" spans="1:57" x14ac:dyDescent="0.25">
      <c r="A68" s="1"/>
      <c r="B68" s="1"/>
      <c r="Y68" s="21"/>
      <c r="Z68" s="21"/>
      <c r="AA68" s="21">
        <v>54</v>
      </c>
      <c r="AB68" s="23">
        <f t="shared" si="6"/>
        <v>50000</v>
      </c>
      <c r="AC68" s="23">
        <f t="shared" si="7"/>
        <v>135000</v>
      </c>
      <c r="AD68" s="24">
        <f t="shared" si="8"/>
        <v>6512500</v>
      </c>
      <c r="AE68" s="21"/>
      <c r="AF68" s="21">
        <f t="shared" si="2"/>
        <v>20</v>
      </c>
      <c r="AG68" s="21">
        <f t="shared" si="3"/>
        <v>1625000</v>
      </c>
      <c r="AH68" s="21">
        <f t="shared" si="0"/>
        <v>1795000</v>
      </c>
      <c r="AI68" s="21" t="e">
        <f t="shared" si="4"/>
        <v>#DIV/0!</v>
      </c>
      <c r="AJ68" s="21"/>
      <c r="AK68" s="21">
        <f t="shared" si="9"/>
        <v>1</v>
      </c>
      <c r="AL68" s="21"/>
      <c r="AM68" s="21"/>
      <c r="AN68" s="21"/>
      <c r="AO68" s="21">
        <v>54</v>
      </c>
      <c r="AP68" s="23">
        <f t="shared" si="10"/>
        <v>60000</v>
      </c>
      <c r="AQ68" s="40">
        <f t="shared" si="11"/>
        <v>162000</v>
      </c>
      <c r="AR68" s="24">
        <f t="shared" si="12"/>
        <v>7660000</v>
      </c>
      <c r="AS68" s="21"/>
      <c r="AT68" s="21">
        <f t="shared" si="5"/>
        <v>20</v>
      </c>
      <c r="AU68" s="21">
        <f t="shared" si="13"/>
        <v>1795000</v>
      </c>
      <c r="AV68" s="21"/>
      <c r="AW68" s="21"/>
      <c r="AX68" s="21"/>
      <c r="AY68" s="21"/>
      <c r="AZ68" s="21"/>
      <c r="BA68" s="21"/>
      <c r="BB68" s="21"/>
      <c r="BC68" s="21"/>
      <c r="BD68" s="21"/>
      <c r="BE68" s="21"/>
    </row>
    <row r="69" spans="1:57" x14ac:dyDescent="0.25">
      <c r="A69" s="1"/>
      <c r="B69" s="1"/>
      <c r="Y69" s="21"/>
      <c r="Z69" s="21"/>
      <c r="AA69" s="21">
        <v>55</v>
      </c>
      <c r="AB69" s="23">
        <f t="shared" si="6"/>
        <v>50000</v>
      </c>
      <c r="AC69" s="23">
        <f t="shared" si="7"/>
        <v>137500</v>
      </c>
      <c r="AD69" s="24">
        <f t="shared" si="8"/>
        <v>6700000</v>
      </c>
      <c r="AE69" s="21"/>
      <c r="AF69" s="21">
        <f t="shared" si="2"/>
        <v>20</v>
      </c>
      <c r="AG69" s="21">
        <f t="shared" si="3"/>
        <v>1625000</v>
      </c>
      <c r="AH69" s="21">
        <f t="shared" si="0"/>
        <v>1795000</v>
      </c>
      <c r="AI69" s="21" t="e">
        <f t="shared" si="4"/>
        <v>#DIV/0!</v>
      </c>
      <c r="AJ69" s="21"/>
      <c r="AK69" s="21">
        <f t="shared" si="9"/>
        <v>1</v>
      </c>
      <c r="AL69" s="21"/>
      <c r="AM69" s="21"/>
      <c r="AN69" s="21"/>
      <c r="AO69" s="22">
        <v>55</v>
      </c>
      <c r="AP69" s="23">
        <f t="shared" si="10"/>
        <v>60000</v>
      </c>
      <c r="AQ69" s="40">
        <f t="shared" si="11"/>
        <v>165000</v>
      </c>
      <c r="AR69" s="24">
        <f t="shared" si="12"/>
        <v>7885000</v>
      </c>
      <c r="AS69" s="21"/>
      <c r="AT69" s="21">
        <f t="shared" si="5"/>
        <v>20</v>
      </c>
      <c r="AU69" s="21">
        <f t="shared" si="13"/>
        <v>1795000</v>
      </c>
      <c r="AV69" s="21"/>
      <c r="AW69" s="21"/>
      <c r="AX69" s="21"/>
      <c r="AY69" s="21"/>
      <c r="AZ69" s="21"/>
      <c r="BA69" s="21"/>
      <c r="BB69" s="21"/>
      <c r="BC69" s="21"/>
      <c r="BD69" s="21"/>
      <c r="BE69" s="21"/>
    </row>
    <row r="70" spans="1:57" x14ac:dyDescent="0.25">
      <c r="A70" s="1"/>
      <c r="B70" s="1"/>
      <c r="Y70" s="21"/>
      <c r="Z70" s="21"/>
      <c r="AA70" s="21">
        <v>56</v>
      </c>
      <c r="AB70" s="23">
        <f t="shared" si="6"/>
        <v>50000</v>
      </c>
      <c r="AC70" s="23">
        <f t="shared" si="7"/>
        <v>140000</v>
      </c>
      <c r="AD70" s="24">
        <f t="shared" si="8"/>
        <v>6890000</v>
      </c>
      <c r="AE70" s="21"/>
      <c r="AF70" s="21">
        <f t="shared" si="2"/>
        <v>20</v>
      </c>
      <c r="AG70" s="21">
        <f t="shared" si="3"/>
        <v>1625000</v>
      </c>
      <c r="AH70" s="21">
        <f t="shared" si="0"/>
        <v>1795000</v>
      </c>
      <c r="AI70" s="21" t="e">
        <f t="shared" si="4"/>
        <v>#DIV/0!</v>
      </c>
      <c r="AJ70" s="21"/>
      <c r="AK70" s="21">
        <f t="shared" si="9"/>
        <v>1</v>
      </c>
      <c r="AL70" s="21"/>
      <c r="AM70" s="21"/>
      <c r="AN70" s="21"/>
      <c r="AO70" s="21">
        <v>56</v>
      </c>
      <c r="AP70" s="23">
        <f t="shared" si="10"/>
        <v>60000</v>
      </c>
      <c r="AQ70" s="40">
        <f t="shared" si="11"/>
        <v>168000</v>
      </c>
      <c r="AR70" s="24">
        <f t="shared" si="12"/>
        <v>8113000</v>
      </c>
      <c r="AS70" s="21"/>
      <c r="AT70" s="21">
        <f t="shared" si="5"/>
        <v>20</v>
      </c>
      <c r="AU70" s="21">
        <f t="shared" si="13"/>
        <v>1795000</v>
      </c>
      <c r="AV70" s="21"/>
      <c r="AW70" s="21"/>
      <c r="AX70" s="21"/>
      <c r="AY70" s="21"/>
      <c r="AZ70" s="21"/>
      <c r="BA70" s="21"/>
      <c r="BB70" s="21"/>
      <c r="BC70" s="21"/>
      <c r="BD70" s="21"/>
      <c r="BE70" s="21"/>
    </row>
    <row r="71" spans="1:57" x14ac:dyDescent="0.25">
      <c r="A71" s="1"/>
      <c r="B71" s="1"/>
      <c r="Y71" s="21"/>
      <c r="Z71" s="21"/>
      <c r="AA71" s="21">
        <v>57</v>
      </c>
      <c r="AB71" s="23">
        <f t="shared" si="6"/>
        <v>50000</v>
      </c>
      <c r="AC71" s="23">
        <f t="shared" si="7"/>
        <v>142500</v>
      </c>
      <c r="AD71" s="24">
        <f t="shared" si="8"/>
        <v>7082500</v>
      </c>
      <c r="AE71" s="21"/>
      <c r="AF71" s="21">
        <f t="shared" si="2"/>
        <v>20</v>
      </c>
      <c r="AG71" s="21">
        <f t="shared" si="3"/>
        <v>1625000</v>
      </c>
      <c r="AH71" s="21">
        <f t="shared" si="0"/>
        <v>1795000</v>
      </c>
      <c r="AI71" s="21" t="e">
        <f t="shared" si="4"/>
        <v>#DIV/0!</v>
      </c>
      <c r="AJ71" s="21"/>
      <c r="AK71" s="21">
        <f t="shared" si="9"/>
        <v>1</v>
      </c>
      <c r="AL71" s="21"/>
      <c r="AM71" s="21"/>
      <c r="AN71" s="21"/>
      <c r="AO71" s="21">
        <v>57</v>
      </c>
      <c r="AP71" s="23">
        <f t="shared" si="10"/>
        <v>60000</v>
      </c>
      <c r="AQ71" s="40">
        <f t="shared" si="11"/>
        <v>171000</v>
      </c>
      <c r="AR71" s="24">
        <f t="shared" si="12"/>
        <v>8344000</v>
      </c>
      <c r="AS71" s="21"/>
      <c r="AT71" s="21">
        <f t="shared" si="5"/>
        <v>20</v>
      </c>
      <c r="AU71" s="21">
        <f t="shared" si="13"/>
        <v>1795000</v>
      </c>
      <c r="AV71" s="21"/>
      <c r="AW71" s="21"/>
      <c r="AX71" s="21"/>
      <c r="AY71" s="21"/>
      <c r="AZ71" s="21"/>
      <c r="BA71" s="21"/>
      <c r="BB71" s="21"/>
      <c r="BC71" s="21"/>
      <c r="BD71" s="21"/>
      <c r="BE71" s="21"/>
    </row>
    <row r="72" spans="1:57" x14ac:dyDescent="0.25">
      <c r="A72" s="1"/>
      <c r="B72" s="1"/>
      <c r="Y72" s="21"/>
      <c r="Z72" s="21"/>
      <c r="AA72" s="21">
        <v>58</v>
      </c>
      <c r="AB72" s="23">
        <f t="shared" si="6"/>
        <v>50000</v>
      </c>
      <c r="AC72" s="23">
        <f t="shared" si="7"/>
        <v>145000</v>
      </c>
      <c r="AD72" s="24">
        <f t="shared" si="8"/>
        <v>7277500</v>
      </c>
      <c r="AE72" s="21"/>
      <c r="AF72" s="21">
        <f t="shared" si="2"/>
        <v>20</v>
      </c>
      <c r="AG72" s="21">
        <f t="shared" si="3"/>
        <v>1625000</v>
      </c>
      <c r="AH72" s="21">
        <f t="shared" si="0"/>
        <v>1795000</v>
      </c>
      <c r="AI72" s="21" t="e">
        <f t="shared" si="4"/>
        <v>#DIV/0!</v>
      </c>
      <c r="AJ72" s="21"/>
      <c r="AK72" s="21">
        <f t="shared" si="9"/>
        <v>1</v>
      </c>
      <c r="AL72" s="21"/>
      <c r="AM72" s="21"/>
      <c r="AN72" s="21"/>
      <c r="AO72" s="22">
        <v>58</v>
      </c>
      <c r="AP72" s="23">
        <f t="shared" si="10"/>
        <v>60000</v>
      </c>
      <c r="AQ72" s="40">
        <f t="shared" si="11"/>
        <v>174000</v>
      </c>
      <c r="AR72" s="24">
        <f t="shared" si="12"/>
        <v>8578000</v>
      </c>
      <c r="AS72" s="21"/>
      <c r="AT72" s="21">
        <f t="shared" si="5"/>
        <v>20</v>
      </c>
      <c r="AU72" s="21">
        <f t="shared" si="13"/>
        <v>1795000</v>
      </c>
      <c r="AV72" s="21"/>
      <c r="AW72" s="21"/>
      <c r="AX72" s="21"/>
      <c r="AY72" s="21"/>
      <c r="AZ72" s="21"/>
      <c r="BA72" s="21"/>
      <c r="BB72" s="21"/>
      <c r="BC72" s="21"/>
      <c r="BD72" s="21"/>
      <c r="BE72" s="21"/>
    </row>
    <row r="73" spans="1:57" x14ac:dyDescent="0.25">
      <c r="A73" s="1"/>
      <c r="B73" s="1"/>
      <c r="Y73" s="21"/>
      <c r="Z73" s="21"/>
      <c r="AA73" s="21">
        <v>59</v>
      </c>
      <c r="AB73" s="23">
        <f t="shared" si="6"/>
        <v>50000</v>
      </c>
      <c r="AC73" s="23">
        <f t="shared" si="7"/>
        <v>147500</v>
      </c>
      <c r="AD73" s="24">
        <f t="shared" si="8"/>
        <v>7475000</v>
      </c>
      <c r="AE73" s="21"/>
      <c r="AF73" s="21">
        <f t="shared" si="2"/>
        <v>20</v>
      </c>
      <c r="AG73" s="21">
        <f t="shared" si="3"/>
        <v>1625000</v>
      </c>
      <c r="AH73" s="21">
        <f t="shared" si="0"/>
        <v>1795000</v>
      </c>
      <c r="AI73" s="21" t="e">
        <f t="shared" si="4"/>
        <v>#DIV/0!</v>
      </c>
      <c r="AJ73" s="21"/>
      <c r="AK73" s="21">
        <f t="shared" si="9"/>
        <v>1</v>
      </c>
      <c r="AL73" s="21"/>
      <c r="AM73" s="21"/>
      <c r="AN73" s="21"/>
      <c r="AO73" s="21">
        <v>59</v>
      </c>
      <c r="AP73" s="23">
        <f t="shared" si="10"/>
        <v>60000</v>
      </c>
      <c r="AQ73" s="40">
        <f t="shared" si="11"/>
        <v>177000</v>
      </c>
      <c r="AR73" s="24">
        <f t="shared" si="12"/>
        <v>8815000</v>
      </c>
      <c r="AS73" s="21"/>
      <c r="AT73" s="21">
        <f t="shared" si="5"/>
        <v>20</v>
      </c>
      <c r="AU73" s="21">
        <f t="shared" si="13"/>
        <v>1795000</v>
      </c>
      <c r="AV73" s="21"/>
      <c r="AW73" s="21"/>
      <c r="AX73" s="21"/>
      <c r="AY73" s="21"/>
      <c r="AZ73" s="21"/>
      <c r="BA73" s="21"/>
      <c r="BB73" s="21"/>
      <c r="BC73" s="21"/>
      <c r="BD73" s="21"/>
      <c r="BE73" s="21"/>
    </row>
    <row r="74" spans="1:57" x14ac:dyDescent="0.25">
      <c r="A74" s="1"/>
      <c r="B74" s="1"/>
      <c r="Y74" s="21"/>
      <c r="Z74" s="21"/>
      <c r="AA74" s="21">
        <v>60</v>
      </c>
      <c r="AB74" s="23">
        <f t="shared" si="6"/>
        <v>50000</v>
      </c>
      <c r="AC74" s="23">
        <f t="shared" si="7"/>
        <v>150000</v>
      </c>
      <c r="AD74" s="24">
        <f t="shared" si="8"/>
        <v>7675000</v>
      </c>
      <c r="AE74" s="21"/>
      <c r="AF74" s="21">
        <f t="shared" si="2"/>
        <v>20</v>
      </c>
      <c r="AG74" s="21">
        <f t="shared" si="3"/>
        <v>1625000</v>
      </c>
      <c r="AH74" s="21">
        <f t="shared" si="0"/>
        <v>1795000</v>
      </c>
      <c r="AI74" s="21" t="e">
        <f t="shared" si="4"/>
        <v>#DIV/0!</v>
      </c>
      <c r="AJ74" s="21"/>
      <c r="AK74" s="21">
        <f t="shared" si="9"/>
        <v>1</v>
      </c>
      <c r="AL74" s="21"/>
      <c r="AM74" s="21"/>
      <c r="AN74" s="21"/>
      <c r="AO74" s="21">
        <v>60</v>
      </c>
      <c r="AP74" s="23">
        <f t="shared" si="10"/>
        <v>60000</v>
      </c>
      <c r="AQ74" s="40">
        <f t="shared" si="11"/>
        <v>180000</v>
      </c>
      <c r="AR74" s="24">
        <f t="shared" si="12"/>
        <v>9055000</v>
      </c>
      <c r="AS74" s="21"/>
      <c r="AT74" s="21">
        <f t="shared" si="5"/>
        <v>20</v>
      </c>
      <c r="AU74" s="21">
        <f t="shared" si="13"/>
        <v>1795000</v>
      </c>
      <c r="AV74" s="21"/>
      <c r="AW74" s="21"/>
      <c r="AX74" s="21"/>
      <c r="AY74" s="21"/>
      <c r="AZ74" s="21"/>
      <c r="BA74" s="21"/>
      <c r="BB74" s="21"/>
      <c r="BC74" s="21"/>
      <c r="BD74" s="21"/>
      <c r="BE74" s="21"/>
    </row>
    <row r="75" spans="1:57" x14ac:dyDescent="0.25">
      <c r="A75" s="1"/>
      <c r="B75" s="1"/>
      <c r="Y75" s="21"/>
      <c r="Z75" s="21"/>
      <c r="AA75" s="21">
        <v>61</v>
      </c>
      <c r="AB75" s="23">
        <f t="shared" si="6"/>
        <v>50000</v>
      </c>
      <c r="AC75" s="23">
        <f t="shared" si="7"/>
        <v>152500</v>
      </c>
      <c r="AD75" s="24">
        <f t="shared" si="8"/>
        <v>7877500</v>
      </c>
      <c r="AE75" s="21"/>
      <c r="AF75" s="21">
        <f t="shared" si="2"/>
        <v>20</v>
      </c>
      <c r="AG75" s="21">
        <f t="shared" si="3"/>
        <v>1625000</v>
      </c>
      <c r="AH75" s="21">
        <f t="shared" si="0"/>
        <v>1795000</v>
      </c>
      <c r="AI75" s="21" t="e">
        <f t="shared" si="4"/>
        <v>#DIV/0!</v>
      </c>
      <c r="AJ75" s="21"/>
      <c r="AK75" s="21">
        <f t="shared" si="9"/>
        <v>1</v>
      </c>
      <c r="AL75" s="21"/>
      <c r="AM75" s="21"/>
      <c r="AN75" s="21"/>
      <c r="AO75" s="22">
        <v>61</v>
      </c>
      <c r="AP75" s="23">
        <f t="shared" si="10"/>
        <v>60000</v>
      </c>
      <c r="AQ75" s="40">
        <f t="shared" si="11"/>
        <v>183000</v>
      </c>
      <c r="AR75" s="24">
        <f t="shared" si="12"/>
        <v>9298000</v>
      </c>
      <c r="AS75" s="21"/>
      <c r="AT75" s="21">
        <f t="shared" si="5"/>
        <v>20</v>
      </c>
      <c r="AU75" s="21">
        <f t="shared" si="13"/>
        <v>1795000</v>
      </c>
      <c r="AV75" s="21"/>
      <c r="AW75" s="21"/>
      <c r="AX75" s="21"/>
      <c r="AY75" s="21"/>
      <c r="AZ75" s="21"/>
      <c r="BA75" s="21"/>
      <c r="BB75" s="21"/>
      <c r="BC75" s="21"/>
      <c r="BD75" s="21"/>
      <c r="BE75" s="21"/>
    </row>
    <row r="76" spans="1:57" x14ac:dyDescent="0.25">
      <c r="A76" s="1"/>
      <c r="B76" s="1"/>
      <c r="Y76" s="21"/>
      <c r="Z76" s="21"/>
      <c r="AA76" s="21">
        <v>62</v>
      </c>
      <c r="AB76" s="23">
        <f t="shared" si="6"/>
        <v>50000</v>
      </c>
      <c r="AC76" s="23">
        <f t="shared" si="7"/>
        <v>155000</v>
      </c>
      <c r="AD76" s="24">
        <f t="shared" si="8"/>
        <v>8082500</v>
      </c>
      <c r="AE76" s="21"/>
      <c r="AF76" s="21">
        <f t="shared" si="2"/>
        <v>20</v>
      </c>
      <c r="AG76" s="21">
        <f t="shared" si="3"/>
        <v>1625000</v>
      </c>
      <c r="AH76" s="21">
        <f t="shared" si="0"/>
        <v>1795000</v>
      </c>
      <c r="AI76" s="21" t="e">
        <f t="shared" si="4"/>
        <v>#DIV/0!</v>
      </c>
      <c r="AJ76" s="21"/>
      <c r="AK76" s="21">
        <f t="shared" si="9"/>
        <v>1</v>
      </c>
      <c r="AL76" s="21"/>
      <c r="AM76" s="21"/>
      <c r="AN76" s="21"/>
      <c r="AO76" s="21">
        <v>62</v>
      </c>
      <c r="AP76" s="23">
        <f t="shared" si="10"/>
        <v>60000</v>
      </c>
      <c r="AQ76" s="40">
        <f t="shared" si="11"/>
        <v>186000</v>
      </c>
      <c r="AR76" s="24">
        <f t="shared" si="12"/>
        <v>9544000</v>
      </c>
      <c r="AS76" s="21"/>
      <c r="AT76" s="21">
        <f t="shared" si="5"/>
        <v>20</v>
      </c>
      <c r="AU76" s="21">
        <f t="shared" si="13"/>
        <v>1795000</v>
      </c>
      <c r="AV76" s="21"/>
      <c r="AW76" s="21"/>
      <c r="AX76" s="21"/>
      <c r="AY76" s="21"/>
      <c r="AZ76" s="21"/>
      <c r="BA76" s="21"/>
      <c r="BB76" s="21"/>
      <c r="BC76" s="21"/>
      <c r="BD76" s="21"/>
      <c r="BE76" s="21"/>
    </row>
    <row r="77" spans="1:57" x14ac:dyDescent="0.25">
      <c r="A77" s="1"/>
      <c r="B77" s="1"/>
      <c r="Y77" s="21"/>
      <c r="Z77" s="21"/>
      <c r="AA77" s="21">
        <v>63</v>
      </c>
      <c r="AB77" s="23">
        <f t="shared" si="6"/>
        <v>50000</v>
      </c>
      <c r="AC77" s="23">
        <f t="shared" si="7"/>
        <v>157500</v>
      </c>
      <c r="AD77" s="24">
        <f t="shared" si="8"/>
        <v>8290000</v>
      </c>
      <c r="AE77" s="21"/>
      <c r="AF77" s="21">
        <f t="shared" si="2"/>
        <v>20</v>
      </c>
      <c r="AG77" s="21">
        <f t="shared" si="3"/>
        <v>1625000</v>
      </c>
      <c r="AH77" s="21">
        <f t="shared" si="0"/>
        <v>1795000</v>
      </c>
      <c r="AI77" s="21" t="e">
        <f t="shared" si="4"/>
        <v>#DIV/0!</v>
      </c>
      <c r="AJ77" s="21"/>
      <c r="AK77" s="21">
        <f t="shared" si="9"/>
        <v>1</v>
      </c>
      <c r="AL77" s="21"/>
      <c r="AM77" s="21"/>
      <c r="AN77" s="21"/>
      <c r="AO77" s="21">
        <v>63</v>
      </c>
      <c r="AP77" s="23">
        <f t="shared" si="10"/>
        <v>60000</v>
      </c>
      <c r="AQ77" s="40">
        <f t="shared" si="11"/>
        <v>189000</v>
      </c>
      <c r="AR77" s="24">
        <f t="shared" si="12"/>
        <v>9793000</v>
      </c>
      <c r="AS77" s="21"/>
      <c r="AT77" s="21">
        <f t="shared" si="5"/>
        <v>20</v>
      </c>
      <c r="AU77" s="21">
        <f t="shared" si="13"/>
        <v>1795000</v>
      </c>
      <c r="AV77" s="21"/>
      <c r="AW77" s="21"/>
      <c r="AX77" s="21"/>
      <c r="AY77" s="21"/>
      <c r="AZ77" s="21"/>
      <c r="BA77" s="21"/>
      <c r="BB77" s="21"/>
      <c r="BC77" s="21"/>
      <c r="BD77" s="21"/>
      <c r="BE77" s="21"/>
    </row>
    <row r="78" spans="1:57" x14ac:dyDescent="0.25">
      <c r="A78" s="1"/>
      <c r="B78" s="1"/>
      <c r="Y78" s="21"/>
      <c r="Z78" s="21"/>
      <c r="AA78" s="21">
        <v>64</v>
      </c>
      <c r="AB78" s="23">
        <f t="shared" si="6"/>
        <v>50000</v>
      </c>
      <c r="AC78" s="23">
        <f t="shared" si="7"/>
        <v>160000</v>
      </c>
      <c r="AD78" s="24">
        <f t="shared" si="8"/>
        <v>8500000</v>
      </c>
      <c r="AE78" s="21"/>
      <c r="AF78" s="21">
        <f t="shared" si="2"/>
        <v>20</v>
      </c>
      <c r="AG78" s="21">
        <f t="shared" si="3"/>
        <v>1625000</v>
      </c>
      <c r="AH78" s="21">
        <f t="shared" ref="AH78:AH94" si="14">AU78</f>
        <v>1795000</v>
      </c>
      <c r="AI78" s="21" t="e">
        <f t="shared" si="4"/>
        <v>#DIV/0!</v>
      </c>
      <c r="AJ78" s="21"/>
      <c r="AK78" s="21">
        <f t="shared" si="9"/>
        <v>1</v>
      </c>
      <c r="AL78" s="21"/>
      <c r="AM78" s="21"/>
      <c r="AN78" s="21"/>
      <c r="AO78" s="22">
        <v>64</v>
      </c>
      <c r="AP78" s="23">
        <f t="shared" si="10"/>
        <v>60000</v>
      </c>
      <c r="AQ78" s="40">
        <f t="shared" si="11"/>
        <v>192000</v>
      </c>
      <c r="AR78" s="24">
        <f t="shared" si="12"/>
        <v>10045000</v>
      </c>
      <c r="AS78" s="21"/>
      <c r="AT78" s="21">
        <f t="shared" si="5"/>
        <v>20</v>
      </c>
      <c r="AU78" s="21">
        <f t="shared" ref="AU78:AU94" si="15">IF(AO78&lt;$J$19,AR78,IF($J$19=AO78,AR78+$J$17,AU77))</f>
        <v>1795000</v>
      </c>
      <c r="AV78" s="21"/>
      <c r="AW78" s="21"/>
      <c r="AX78" s="21"/>
      <c r="AY78" s="21"/>
      <c r="AZ78" s="21"/>
      <c r="BA78" s="21"/>
      <c r="BB78" s="21"/>
      <c r="BC78" s="21"/>
      <c r="BD78" s="21"/>
      <c r="BE78" s="21"/>
    </row>
    <row r="79" spans="1:57" x14ac:dyDescent="0.25">
      <c r="A79" s="1"/>
      <c r="B79" s="1"/>
      <c r="Y79" s="21"/>
      <c r="Z79" s="21"/>
      <c r="AA79" s="21">
        <v>65</v>
      </c>
      <c r="AB79" s="23">
        <f t="shared" si="6"/>
        <v>50000</v>
      </c>
      <c r="AC79" s="23">
        <f t="shared" si="7"/>
        <v>162500</v>
      </c>
      <c r="AD79" s="24">
        <f t="shared" si="8"/>
        <v>8712500</v>
      </c>
      <c r="AE79" s="21"/>
      <c r="AF79" s="21">
        <f t="shared" ref="AF79:AF94" si="16">IF(AA79&lt;=$I$19,AA79,AF78)</f>
        <v>20</v>
      </c>
      <c r="AG79" s="21">
        <f t="shared" ref="AG79:AG94" si="17">IF(AA79&lt;$I$19,AD79,IF($I$19=AA79,AD79+$I$17,AG78))</f>
        <v>1625000</v>
      </c>
      <c r="AH79" s="21">
        <f t="shared" si="14"/>
        <v>1795000</v>
      </c>
      <c r="AI79" s="21" t="e">
        <f t="shared" ref="AI79:AI94" si="18">AF79+($AZ$28-AG79)*(AF80-AF79)/(AG80-AG79)</f>
        <v>#DIV/0!</v>
      </c>
      <c r="AJ79" s="21"/>
      <c r="AK79" s="21">
        <f t="shared" si="9"/>
        <v>1</v>
      </c>
      <c r="AL79" s="21"/>
      <c r="AM79" s="21"/>
      <c r="AN79" s="21"/>
      <c r="AO79" s="21">
        <v>65</v>
      </c>
      <c r="AP79" s="23">
        <f t="shared" si="10"/>
        <v>60000</v>
      </c>
      <c r="AQ79" s="40">
        <f t="shared" si="11"/>
        <v>195000</v>
      </c>
      <c r="AR79" s="24">
        <f t="shared" si="12"/>
        <v>10300000</v>
      </c>
      <c r="AS79" s="21"/>
      <c r="AT79" s="21">
        <f t="shared" ref="AT79:AT94" si="19">IF(AO79&lt;=$J$19,AO79,AT78)</f>
        <v>20</v>
      </c>
      <c r="AU79" s="21">
        <f t="shared" si="15"/>
        <v>1795000</v>
      </c>
      <c r="AV79" s="21"/>
      <c r="AW79" s="21"/>
      <c r="AX79" s="21"/>
      <c r="AY79" s="21"/>
      <c r="AZ79" s="21"/>
      <c r="BA79" s="21"/>
      <c r="BB79" s="21"/>
      <c r="BC79" s="21"/>
      <c r="BD79" s="21"/>
      <c r="BE79" s="21"/>
    </row>
    <row r="80" spans="1:57" x14ac:dyDescent="0.25">
      <c r="A80" s="1"/>
      <c r="B80" s="1"/>
      <c r="Y80" s="21"/>
      <c r="Z80" s="21"/>
      <c r="AA80" s="21">
        <v>66</v>
      </c>
      <c r="AB80" s="23">
        <f t="shared" ref="AB80:AB94" si="20">$I$15</f>
        <v>50000</v>
      </c>
      <c r="AC80" s="23">
        <f t="shared" ref="AC80:AC94" si="21">$I$16*AA80</f>
        <v>165000</v>
      </c>
      <c r="AD80" s="24">
        <f t="shared" ref="AD80:AD94" si="22">AD79+AB80+AC80</f>
        <v>8927500</v>
      </c>
      <c r="AE80" s="21"/>
      <c r="AF80" s="21">
        <f t="shared" si="16"/>
        <v>20</v>
      </c>
      <c r="AG80" s="21">
        <f t="shared" si="17"/>
        <v>1625000</v>
      </c>
      <c r="AH80" s="21">
        <f t="shared" si="14"/>
        <v>1795000</v>
      </c>
      <c r="AI80" s="21" t="e">
        <f t="shared" si="18"/>
        <v>#DIV/0!</v>
      </c>
      <c r="AJ80" s="21"/>
      <c r="AK80" s="21">
        <f t="shared" ref="AK80:AK94" si="23">IF((-AH80+AG80)&gt;0,0,1)</f>
        <v>1</v>
      </c>
      <c r="AL80" s="21"/>
      <c r="AM80" s="21"/>
      <c r="AN80" s="21"/>
      <c r="AO80" s="21">
        <v>66</v>
      </c>
      <c r="AP80" s="23">
        <f t="shared" ref="AP80:AP94" si="24">$J$15</f>
        <v>60000</v>
      </c>
      <c r="AQ80" s="40">
        <f t="shared" ref="AQ80:AQ94" si="25">$J$16*AO80</f>
        <v>198000</v>
      </c>
      <c r="AR80" s="24">
        <f t="shared" ref="AR80:AR94" si="26">AR79+AP80+AQ80</f>
        <v>10558000</v>
      </c>
      <c r="AS80" s="21"/>
      <c r="AT80" s="21">
        <f t="shared" si="19"/>
        <v>20</v>
      </c>
      <c r="AU80" s="21">
        <f t="shared" si="15"/>
        <v>1795000</v>
      </c>
      <c r="AV80" s="21"/>
      <c r="AW80" s="21"/>
      <c r="AX80" s="21"/>
      <c r="AY80" s="21"/>
      <c r="AZ80" s="21"/>
      <c r="BA80" s="21"/>
      <c r="BB80" s="21"/>
      <c r="BC80" s="21"/>
      <c r="BD80" s="21"/>
      <c r="BE80" s="21"/>
    </row>
    <row r="81" spans="1:57" x14ac:dyDescent="0.25">
      <c r="A81" s="1"/>
      <c r="B81" s="1"/>
      <c r="Y81" s="21"/>
      <c r="Z81" s="21"/>
      <c r="AA81" s="21">
        <v>67</v>
      </c>
      <c r="AB81" s="23">
        <f t="shared" si="20"/>
        <v>50000</v>
      </c>
      <c r="AC81" s="23">
        <f t="shared" si="21"/>
        <v>167500</v>
      </c>
      <c r="AD81" s="24">
        <f t="shared" si="22"/>
        <v>9145000</v>
      </c>
      <c r="AE81" s="21"/>
      <c r="AF81" s="21">
        <f t="shared" si="16"/>
        <v>20</v>
      </c>
      <c r="AG81" s="21">
        <f t="shared" si="17"/>
        <v>1625000</v>
      </c>
      <c r="AH81" s="21">
        <f t="shared" si="14"/>
        <v>1795000</v>
      </c>
      <c r="AI81" s="21" t="e">
        <f t="shared" si="18"/>
        <v>#DIV/0!</v>
      </c>
      <c r="AJ81" s="21"/>
      <c r="AK81" s="21">
        <f t="shared" si="23"/>
        <v>1</v>
      </c>
      <c r="AL81" s="21"/>
      <c r="AM81" s="21"/>
      <c r="AN81" s="21"/>
      <c r="AO81" s="22">
        <v>67</v>
      </c>
      <c r="AP81" s="23">
        <f t="shared" si="24"/>
        <v>60000</v>
      </c>
      <c r="AQ81" s="40">
        <f t="shared" si="25"/>
        <v>201000</v>
      </c>
      <c r="AR81" s="24">
        <f t="shared" si="26"/>
        <v>10819000</v>
      </c>
      <c r="AS81" s="21"/>
      <c r="AT81" s="21">
        <f t="shared" si="19"/>
        <v>20</v>
      </c>
      <c r="AU81" s="21">
        <f t="shared" si="15"/>
        <v>1795000</v>
      </c>
      <c r="AV81" s="21"/>
      <c r="AW81" s="21"/>
      <c r="AX81" s="21"/>
      <c r="AY81" s="21"/>
      <c r="AZ81" s="21"/>
      <c r="BA81" s="21"/>
      <c r="BB81" s="21"/>
      <c r="BC81" s="21"/>
      <c r="BD81" s="21"/>
      <c r="BE81" s="21"/>
    </row>
    <row r="82" spans="1:57" x14ac:dyDescent="0.25">
      <c r="A82" s="1"/>
      <c r="B82" s="1"/>
      <c r="Y82" s="21"/>
      <c r="Z82" s="21"/>
      <c r="AA82" s="21">
        <v>68</v>
      </c>
      <c r="AB82" s="23">
        <f t="shared" si="20"/>
        <v>50000</v>
      </c>
      <c r="AC82" s="23">
        <f t="shared" si="21"/>
        <v>170000</v>
      </c>
      <c r="AD82" s="24">
        <f t="shared" si="22"/>
        <v>9365000</v>
      </c>
      <c r="AE82" s="21"/>
      <c r="AF82" s="21">
        <f t="shared" si="16"/>
        <v>20</v>
      </c>
      <c r="AG82" s="21">
        <f t="shared" si="17"/>
        <v>1625000</v>
      </c>
      <c r="AH82" s="21">
        <f t="shared" si="14"/>
        <v>1795000</v>
      </c>
      <c r="AI82" s="21" t="e">
        <f t="shared" si="18"/>
        <v>#DIV/0!</v>
      </c>
      <c r="AJ82" s="21"/>
      <c r="AK82" s="21">
        <f t="shared" si="23"/>
        <v>1</v>
      </c>
      <c r="AL82" s="21"/>
      <c r="AM82" s="21"/>
      <c r="AN82" s="21"/>
      <c r="AO82" s="21">
        <v>68</v>
      </c>
      <c r="AP82" s="23">
        <f t="shared" si="24"/>
        <v>60000</v>
      </c>
      <c r="AQ82" s="40">
        <f t="shared" si="25"/>
        <v>204000</v>
      </c>
      <c r="AR82" s="24">
        <f t="shared" si="26"/>
        <v>11083000</v>
      </c>
      <c r="AS82" s="21"/>
      <c r="AT82" s="21">
        <f t="shared" si="19"/>
        <v>20</v>
      </c>
      <c r="AU82" s="21">
        <f t="shared" si="15"/>
        <v>1795000</v>
      </c>
      <c r="AV82" s="21"/>
      <c r="AW82" s="21"/>
      <c r="AX82" s="21"/>
      <c r="AY82" s="21"/>
      <c r="AZ82" s="21"/>
      <c r="BA82" s="21"/>
      <c r="BB82" s="21"/>
      <c r="BC82" s="21"/>
      <c r="BD82" s="21"/>
      <c r="BE82" s="21"/>
    </row>
    <row r="83" spans="1:57" x14ac:dyDescent="0.25">
      <c r="A83" s="1"/>
      <c r="B83" s="1"/>
      <c r="Y83" s="21"/>
      <c r="Z83" s="21"/>
      <c r="AA83" s="21">
        <v>69</v>
      </c>
      <c r="AB83" s="23">
        <f t="shared" si="20"/>
        <v>50000</v>
      </c>
      <c r="AC83" s="23">
        <f t="shared" si="21"/>
        <v>172500</v>
      </c>
      <c r="AD83" s="24">
        <f t="shared" si="22"/>
        <v>9587500</v>
      </c>
      <c r="AE83" s="21"/>
      <c r="AF83" s="21">
        <f t="shared" si="16"/>
        <v>20</v>
      </c>
      <c r="AG83" s="21">
        <f t="shared" si="17"/>
        <v>1625000</v>
      </c>
      <c r="AH83" s="21">
        <f t="shared" si="14"/>
        <v>1795000</v>
      </c>
      <c r="AI83" s="21" t="e">
        <f t="shared" si="18"/>
        <v>#DIV/0!</v>
      </c>
      <c r="AJ83" s="21"/>
      <c r="AK83" s="21">
        <f t="shared" si="23"/>
        <v>1</v>
      </c>
      <c r="AL83" s="21"/>
      <c r="AM83" s="21"/>
      <c r="AN83" s="21"/>
      <c r="AO83" s="21">
        <v>69</v>
      </c>
      <c r="AP83" s="23">
        <f t="shared" si="24"/>
        <v>60000</v>
      </c>
      <c r="AQ83" s="40">
        <f t="shared" si="25"/>
        <v>207000</v>
      </c>
      <c r="AR83" s="24">
        <f t="shared" si="26"/>
        <v>11350000</v>
      </c>
      <c r="AS83" s="21"/>
      <c r="AT83" s="21">
        <f t="shared" si="19"/>
        <v>20</v>
      </c>
      <c r="AU83" s="21">
        <f t="shared" si="15"/>
        <v>1795000</v>
      </c>
      <c r="AV83" s="21"/>
      <c r="AW83" s="21"/>
      <c r="AX83" s="21"/>
      <c r="AY83" s="21"/>
      <c r="AZ83" s="21"/>
      <c r="BA83" s="21"/>
      <c r="BB83" s="21"/>
      <c r="BC83" s="21"/>
      <c r="BD83" s="21"/>
      <c r="BE83" s="21"/>
    </row>
    <row r="84" spans="1:57" x14ac:dyDescent="0.25">
      <c r="A84" s="1"/>
      <c r="B84" s="1"/>
      <c r="Y84" s="21"/>
      <c r="Z84" s="21"/>
      <c r="AA84" s="21">
        <v>70</v>
      </c>
      <c r="AB84" s="23">
        <f t="shared" si="20"/>
        <v>50000</v>
      </c>
      <c r="AC84" s="23">
        <f t="shared" si="21"/>
        <v>175000</v>
      </c>
      <c r="AD84" s="24">
        <f t="shared" si="22"/>
        <v>9812500</v>
      </c>
      <c r="AE84" s="21"/>
      <c r="AF84" s="21">
        <f t="shared" si="16"/>
        <v>20</v>
      </c>
      <c r="AG84" s="21">
        <f t="shared" si="17"/>
        <v>1625000</v>
      </c>
      <c r="AH84" s="21">
        <f t="shared" si="14"/>
        <v>1795000</v>
      </c>
      <c r="AI84" s="21" t="e">
        <f t="shared" si="18"/>
        <v>#DIV/0!</v>
      </c>
      <c r="AJ84" s="21"/>
      <c r="AK84" s="21">
        <f t="shared" si="23"/>
        <v>1</v>
      </c>
      <c r="AL84" s="21"/>
      <c r="AM84" s="21"/>
      <c r="AN84" s="21"/>
      <c r="AO84" s="22">
        <v>70</v>
      </c>
      <c r="AP84" s="23">
        <f t="shared" si="24"/>
        <v>60000</v>
      </c>
      <c r="AQ84" s="40">
        <f t="shared" si="25"/>
        <v>210000</v>
      </c>
      <c r="AR84" s="24">
        <f t="shared" si="26"/>
        <v>11620000</v>
      </c>
      <c r="AS84" s="21"/>
      <c r="AT84" s="21">
        <f t="shared" si="19"/>
        <v>20</v>
      </c>
      <c r="AU84" s="21">
        <f t="shared" si="15"/>
        <v>1795000</v>
      </c>
      <c r="AV84" s="21"/>
      <c r="AW84" s="21"/>
      <c r="AX84" s="21"/>
      <c r="AY84" s="21"/>
      <c r="AZ84" s="21"/>
      <c r="BA84" s="21"/>
      <c r="BB84" s="21"/>
      <c r="BC84" s="21"/>
      <c r="BD84" s="21"/>
      <c r="BE84" s="21"/>
    </row>
    <row r="85" spans="1:57" x14ac:dyDescent="0.25">
      <c r="A85" s="1"/>
      <c r="B85" s="1"/>
      <c r="Y85" s="21"/>
      <c r="Z85" s="21"/>
      <c r="AA85" s="21">
        <v>71</v>
      </c>
      <c r="AB85" s="23">
        <f t="shared" si="20"/>
        <v>50000</v>
      </c>
      <c r="AC85" s="23">
        <f t="shared" si="21"/>
        <v>177500</v>
      </c>
      <c r="AD85" s="24">
        <f t="shared" si="22"/>
        <v>10040000</v>
      </c>
      <c r="AE85" s="21"/>
      <c r="AF85" s="21">
        <f t="shared" si="16"/>
        <v>20</v>
      </c>
      <c r="AG85" s="21">
        <f t="shared" si="17"/>
        <v>1625000</v>
      </c>
      <c r="AH85" s="21">
        <f t="shared" si="14"/>
        <v>1795000</v>
      </c>
      <c r="AI85" s="21" t="e">
        <f t="shared" si="18"/>
        <v>#DIV/0!</v>
      </c>
      <c r="AJ85" s="21"/>
      <c r="AK85" s="21">
        <f t="shared" si="23"/>
        <v>1</v>
      </c>
      <c r="AL85" s="21"/>
      <c r="AM85" s="21"/>
      <c r="AN85" s="21"/>
      <c r="AO85" s="21">
        <v>71</v>
      </c>
      <c r="AP85" s="23">
        <f t="shared" si="24"/>
        <v>60000</v>
      </c>
      <c r="AQ85" s="40">
        <f t="shared" si="25"/>
        <v>213000</v>
      </c>
      <c r="AR85" s="24">
        <f t="shared" si="26"/>
        <v>11893000</v>
      </c>
      <c r="AS85" s="21"/>
      <c r="AT85" s="21">
        <f t="shared" si="19"/>
        <v>20</v>
      </c>
      <c r="AU85" s="21">
        <f t="shared" si="15"/>
        <v>1795000</v>
      </c>
      <c r="AV85" s="21"/>
      <c r="AW85" s="21"/>
      <c r="AX85" s="21"/>
      <c r="AY85" s="21"/>
      <c r="AZ85" s="21"/>
      <c r="BA85" s="21"/>
      <c r="BB85" s="21"/>
      <c r="BC85" s="21"/>
      <c r="BD85" s="21"/>
      <c r="BE85" s="21"/>
    </row>
    <row r="86" spans="1:57" x14ac:dyDescent="0.25">
      <c r="A86" s="1"/>
      <c r="B86" s="1"/>
      <c r="Y86" s="21"/>
      <c r="Z86" s="21"/>
      <c r="AA86" s="21">
        <v>72</v>
      </c>
      <c r="AB86" s="23">
        <f t="shared" si="20"/>
        <v>50000</v>
      </c>
      <c r="AC86" s="23">
        <f t="shared" si="21"/>
        <v>180000</v>
      </c>
      <c r="AD86" s="24">
        <f t="shared" si="22"/>
        <v>10270000</v>
      </c>
      <c r="AE86" s="21"/>
      <c r="AF86" s="21">
        <f t="shared" si="16"/>
        <v>20</v>
      </c>
      <c r="AG86" s="21">
        <f t="shared" si="17"/>
        <v>1625000</v>
      </c>
      <c r="AH86" s="21">
        <f t="shared" si="14"/>
        <v>1795000</v>
      </c>
      <c r="AI86" s="21" t="e">
        <f t="shared" si="18"/>
        <v>#DIV/0!</v>
      </c>
      <c r="AJ86" s="21"/>
      <c r="AK86" s="21">
        <f t="shared" si="23"/>
        <v>1</v>
      </c>
      <c r="AL86" s="21"/>
      <c r="AM86" s="21"/>
      <c r="AN86" s="21"/>
      <c r="AO86" s="21">
        <v>72</v>
      </c>
      <c r="AP86" s="23">
        <f t="shared" si="24"/>
        <v>60000</v>
      </c>
      <c r="AQ86" s="40">
        <f t="shared" si="25"/>
        <v>216000</v>
      </c>
      <c r="AR86" s="24">
        <f t="shared" si="26"/>
        <v>12169000</v>
      </c>
      <c r="AS86" s="21"/>
      <c r="AT86" s="21">
        <f t="shared" si="19"/>
        <v>20</v>
      </c>
      <c r="AU86" s="21">
        <f t="shared" si="15"/>
        <v>1795000</v>
      </c>
      <c r="AV86" s="21"/>
      <c r="AW86" s="21"/>
      <c r="AX86" s="21"/>
      <c r="AY86" s="21"/>
      <c r="AZ86" s="21"/>
      <c r="BA86" s="21"/>
      <c r="BB86" s="21"/>
      <c r="BC86" s="21"/>
      <c r="BD86" s="21"/>
      <c r="BE86" s="21"/>
    </row>
    <row r="87" spans="1:57" x14ac:dyDescent="0.25">
      <c r="A87" s="1"/>
      <c r="B87" s="1"/>
      <c r="Y87" s="21"/>
      <c r="Z87" s="21"/>
      <c r="AA87" s="21">
        <v>73</v>
      </c>
      <c r="AB87" s="23">
        <f t="shared" si="20"/>
        <v>50000</v>
      </c>
      <c r="AC87" s="23">
        <f t="shared" si="21"/>
        <v>182500</v>
      </c>
      <c r="AD87" s="24">
        <f t="shared" si="22"/>
        <v>10502500</v>
      </c>
      <c r="AE87" s="21"/>
      <c r="AF87" s="21">
        <f t="shared" si="16"/>
        <v>20</v>
      </c>
      <c r="AG87" s="21">
        <f t="shared" si="17"/>
        <v>1625000</v>
      </c>
      <c r="AH87" s="21">
        <f t="shared" si="14"/>
        <v>1795000</v>
      </c>
      <c r="AI87" s="21" t="e">
        <f t="shared" si="18"/>
        <v>#DIV/0!</v>
      </c>
      <c r="AJ87" s="21"/>
      <c r="AK87" s="21">
        <f t="shared" si="23"/>
        <v>1</v>
      </c>
      <c r="AL87" s="21"/>
      <c r="AM87" s="21"/>
      <c r="AN87" s="21"/>
      <c r="AO87" s="22">
        <v>73</v>
      </c>
      <c r="AP87" s="23">
        <f t="shared" si="24"/>
        <v>60000</v>
      </c>
      <c r="AQ87" s="40">
        <f t="shared" si="25"/>
        <v>219000</v>
      </c>
      <c r="AR87" s="24">
        <f t="shared" si="26"/>
        <v>12448000</v>
      </c>
      <c r="AS87" s="21"/>
      <c r="AT87" s="21">
        <f t="shared" si="19"/>
        <v>20</v>
      </c>
      <c r="AU87" s="21">
        <f t="shared" si="15"/>
        <v>1795000</v>
      </c>
      <c r="AV87" s="21"/>
      <c r="AW87" s="21"/>
      <c r="AX87" s="21"/>
      <c r="AY87" s="21"/>
      <c r="AZ87" s="21"/>
      <c r="BA87" s="21"/>
      <c r="BB87" s="21"/>
      <c r="BC87" s="21"/>
      <c r="BD87" s="21"/>
      <c r="BE87" s="21"/>
    </row>
    <row r="88" spans="1:57" x14ac:dyDescent="0.25">
      <c r="A88" s="1"/>
      <c r="B88" s="1"/>
      <c r="Y88" s="21"/>
      <c r="Z88" s="21"/>
      <c r="AA88" s="21">
        <v>74</v>
      </c>
      <c r="AB88" s="23">
        <f t="shared" si="20"/>
        <v>50000</v>
      </c>
      <c r="AC88" s="23">
        <f t="shared" si="21"/>
        <v>185000</v>
      </c>
      <c r="AD88" s="24">
        <f t="shared" si="22"/>
        <v>10737500</v>
      </c>
      <c r="AE88" s="21"/>
      <c r="AF88" s="21">
        <f t="shared" si="16"/>
        <v>20</v>
      </c>
      <c r="AG88" s="21">
        <f t="shared" si="17"/>
        <v>1625000</v>
      </c>
      <c r="AH88" s="21">
        <f t="shared" si="14"/>
        <v>1795000</v>
      </c>
      <c r="AI88" s="21" t="e">
        <f t="shared" si="18"/>
        <v>#DIV/0!</v>
      </c>
      <c r="AJ88" s="21"/>
      <c r="AK88" s="21">
        <f t="shared" si="23"/>
        <v>1</v>
      </c>
      <c r="AL88" s="21"/>
      <c r="AM88" s="21"/>
      <c r="AN88" s="21"/>
      <c r="AO88" s="21">
        <v>74</v>
      </c>
      <c r="AP88" s="23">
        <f t="shared" si="24"/>
        <v>60000</v>
      </c>
      <c r="AQ88" s="40">
        <f t="shared" si="25"/>
        <v>222000</v>
      </c>
      <c r="AR88" s="24">
        <f t="shared" si="26"/>
        <v>12730000</v>
      </c>
      <c r="AS88" s="21"/>
      <c r="AT88" s="21">
        <f t="shared" si="19"/>
        <v>20</v>
      </c>
      <c r="AU88" s="21">
        <f t="shared" si="15"/>
        <v>1795000</v>
      </c>
      <c r="AV88" s="21"/>
      <c r="AW88" s="21"/>
      <c r="AX88" s="21"/>
      <c r="AY88" s="21"/>
      <c r="AZ88" s="21"/>
      <c r="BA88" s="21"/>
      <c r="BB88" s="21"/>
      <c r="BC88" s="21"/>
      <c r="BD88" s="21"/>
      <c r="BE88" s="21"/>
    </row>
    <row r="89" spans="1:57" x14ac:dyDescent="0.25">
      <c r="A89" s="1"/>
      <c r="B89" s="1"/>
      <c r="Y89" s="21"/>
      <c r="Z89" s="21"/>
      <c r="AA89" s="21">
        <v>75</v>
      </c>
      <c r="AB89" s="23">
        <f t="shared" si="20"/>
        <v>50000</v>
      </c>
      <c r="AC89" s="23">
        <f t="shared" si="21"/>
        <v>187500</v>
      </c>
      <c r="AD89" s="24">
        <f t="shared" si="22"/>
        <v>10975000</v>
      </c>
      <c r="AE89" s="21"/>
      <c r="AF89" s="21">
        <f t="shared" si="16"/>
        <v>20</v>
      </c>
      <c r="AG89" s="21">
        <f t="shared" si="17"/>
        <v>1625000</v>
      </c>
      <c r="AH89" s="21">
        <f t="shared" si="14"/>
        <v>1795000</v>
      </c>
      <c r="AI89" s="21" t="e">
        <f t="shared" si="18"/>
        <v>#DIV/0!</v>
      </c>
      <c r="AJ89" s="21"/>
      <c r="AK89" s="21">
        <f t="shared" si="23"/>
        <v>1</v>
      </c>
      <c r="AL89" s="21"/>
      <c r="AM89" s="21"/>
      <c r="AN89" s="21"/>
      <c r="AO89" s="21">
        <v>75</v>
      </c>
      <c r="AP89" s="23">
        <f t="shared" si="24"/>
        <v>60000</v>
      </c>
      <c r="AQ89" s="40">
        <f t="shared" si="25"/>
        <v>225000</v>
      </c>
      <c r="AR89" s="24">
        <f t="shared" si="26"/>
        <v>13015000</v>
      </c>
      <c r="AS89" s="21"/>
      <c r="AT89" s="21">
        <f t="shared" si="19"/>
        <v>20</v>
      </c>
      <c r="AU89" s="21">
        <f t="shared" si="15"/>
        <v>1795000</v>
      </c>
      <c r="AV89" s="21"/>
      <c r="AW89" s="21"/>
      <c r="AX89" s="21"/>
      <c r="AY89" s="21"/>
      <c r="AZ89" s="21"/>
      <c r="BA89" s="21"/>
      <c r="BB89" s="21"/>
      <c r="BC89" s="21"/>
      <c r="BD89" s="21"/>
      <c r="BE89" s="21"/>
    </row>
    <row r="90" spans="1:57" x14ac:dyDescent="0.25">
      <c r="A90" s="1"/>
      <c r="B90" s="1"/>
      <c r="Y90" s="21"/>
      <c r="Z90" s="21"/>
      <c r="AA90" s="21">
        <v>76</v>
      </c>
      <c r="AB90" s="23">
        <f t="shared" si="20"/>
        <v>50000</v>
      </c>
      <c r="AC90" s="23">
        <f t="shared" si="21"/>
        <v>190000</v>
      </c>
      <c r="AD90" s="24">
        <f t="shared" si="22"/>
        <v>11215000</v>
      </c>
      <c r="AE90" s="21"/>
      <c r="AF90" s="21">
        <f t="shared" si="16"/>
        <v>20</v>
      </c>
      <c r="AG90" s="21">
        <f t="shared" si="17"/>
        <v>1625000</v>
      </c>
      <c r="AH90" s="21">
        <f t="shared" si="14"/>
        <v>1795000</v>
      </c>
      <c r="AI90" s="21" t="e">
        <f t="shared" si="18"/>
        <v>#DIV/0!</v>
      </c>
      <c r="AJ90" s="21"/>
      <c r="AK90" s="21">
        <f t="shared" si="23"/>
        <v>1</v>
      </c>
      <c r="AL90" s="21"/>
      <c r="AM90" s="21"/>
      <c r="AN90" s="21"/>
      <c r="AO90" s="22">
        <v>76</v>
      </c>
      <c r="AP90" s="23">
        <f t="shared" si="24"/>
        <v>60000</v>
      </c>
      <c r="AQ90" s="40">
        <f t="shared" si="25"/>
        <v>228000</v>
      </c>
      <c r="AR90" s="24">
        <f t="shared" si="26"/>
        <v>13303000</v>
      </c>
      <c r="AS90" s="21"/>
      <c r="AT90" s="21">
        <f t="shared" si="19"/>
        <v>20</v>
      </c>
      <c r="AU90" s="21">
        <f t="shared" si="15"/>
        <v>1795000</v>
      </c>
      <c r="AV90" s="21"/>
      <c r="AW90" s="21"/>
      <c r="AX90" s="21"/>
      <c r="AY90" s="21"/>
      <c r="AZ90" s="21"/>
      <c r="BA90" s="21"/>
      <c r="BB90" s="21"/>
      <c r="BC90" s="21"/>
      <c r="BD90" s="21"/>
      <c r="BE90" s="21"/>
    </row>
    <row r="91" spans="1:57" x14ac:dyDescent="0.25">
      <c r="A91" s="1"/>
      <c r="B91" s="1"/>
      <c r="Y91" s="21"/>
      <c r="Z91" s="21"/>
      <c r="AA91" s="21">
        <v>77</v>
      </c>
      <c r="AB91" s="23">
        <f t="shared" si="20"/>
        <v>50000</v>
      </c>
      <c r="AC91" s="23">
        <f t="shared" si="21"/>
        <v>192500</v>
      </c>
      <c r="AD91" s="24">
        <f t="shared" si="22"/>
        <v>11457500</v>
      </c>
      <c r="AE91" s="21"/>
      <c r="AF91" s="21">
        <f t="shared" si="16"/>
        <v>20</v>
      </c>
      <c r="AG91" s="21">
        <f t="shared" si="17"/>
        <v>1625000</v>
      </c>
      <c r="AH91" s="21">
        <f t="shared" si="14"/>
        <v>1795000</v>
      </c>
      <c r="AI91" s="21" t="e">
        <f t="shared" si="18"/>
        <v>#DIV/0!</v>
      </c>
      <c r="AJ91" s="21"/>
      <c r="AK91" s="21">
        <f t="shared" si="23"/>
        <v>1</v>
      </c>
      <c r="AL91" s="21"/>
      <c r="AM91" s="21"/>
      <c r="AN91" s="21"/>
      <c r="AO91" s="21">
        <v>77</v>
      </c>
      <c r="AP91" s="23">
        <f t="shared" si="24"/>
        <v>60000</v>
      </c>
      <c r="AQ91" s="40">
        <f t="shared" si="25"/>
        <v>231000</v>
      </c>
      <c r="AR91" s="24">
        <f t="shared" si="26"/>
        <v>13594000</v>
      </c>
      <c r="AS91" s="21"/>
      <c r="AT91" s="21">
        <f t="shared" si="19"/>
        <v>20</v>
      </c>
      <c r="AU91" s="21">
        <f t="shared" si="15"/>
        <v>1795000</v>
      </c>
      <c r="AV91" s="21"/>
      <c r="AW91" s="21"/>
      <c r="AX91" s="21"/>
      <c r="AY91" s="21"/>
      <c r="AZ91" s="21"/>
      <c r="BA91" s="21"/>
      <c r="BB91" s="21"/>
      <c r="BC91" s="21"/>
      <c r="BD91" s="21"/>
      <c r="BE91" s="21"/>
    </row>
    <row r="92" spans="1:57" x14ac:dyDescent="0.25">
      <c r="A92" s="1"/>
      <c r="B92" s="1"/>
      <c r="Y92" s="21"/>
      <c r="Z92" s="21"/>
      <c r="AA92" s="21">
        <v>78</v>
      </c>
      <c r="AB92" s="23">
        <f t="shared" si="20"/>
        <v>50000</v>
      </c>
      <c r="AC92" s="23">
        <f t="shared" si="21"/>
        <v>195000</v>
      </c>
      <c r="AD92" s="24">
        <f t="shared" si="22"/>
        <v>11702500</v>
      </c>
      <c r="AE92" s="21"/>
      <c r="AF92" s="21">
        <f t="shared" si="16"/>
        <v>20</v>
      </c>
      <c r="AG92" s="21">
        <f t="shared" si="17"/>
        <v>1625000</v>
      </c>
      <c r="AH92" s="21">
        <f t="shared" si="14"/>
        <v>1795000</v>
      </c>
      <c r="AI92" s="21" t="e">
        <f t="shared" si="18"/>
        <v>#DIV/0!</v>
      </c>
      <c r="AJ92" s="21"/>
      <c r="AK92" s="21">
        <f t="shared" si="23"/>
        <v>1</v>
      </c>
      <c r="AL92" s="21"/>
      <c r="AM92" s="21"/>
      <c r="AN92" s="21"/>
      <c r="AO92" s="21">
        <v>78</v>
      </c>
      <c r="AP92" s="23">
        <f t="shared" si="24"/>
        <v>60000</v>
      </c>
      <c r="AQ92" s="40">
        <f t="shared" si="25"/>
        <v>234000</v>
      </c>
      <c r="AR92" s="24">
        <f t="shared" si="26"/>
        <v>13888000</v>
      </c>
      <c r="AS92" s="21"/>
      <c r="AT92" s="21">
        <f t="shared" si="19"/>
        <v>20</v>
      </c>
      <c r="AU92" s="21">
        <f t="shared" si="15"/>
        <v>1795000</v>
      </c>
      <c r="AV92" s="21"/>
      <c r="AW92" s="21"/>
      <c r="AX92" s="21"/>
      <c r="AY92" s="21"/>
      <c r="AZ92" s="21"/>
      <c r="BA92" s="21"/>
      <c r="BB92" s="21"/>
      <c r="BC92" s="21"/>
      <c r="BD92" s="21"/>
      <c r="BE92" s="21"/>
    </row>
    <row r="93" spans="1:57" x14ac:dyDescent="0.25">
      <c r="A93" s="1"/>
      <c r="B93" s="1"/>
      <c r="Y93" s="21"/>
      <c r="Z93" s="21"/>
      <c r="AA93" s="21">
        <v>79</v>
      </c>
      <c r="AB93" s="23">
        <f t="shared" si="20"/>
        <v>50000</v>
      </c>
      <c r="AC93" s="23">
        <f t="shared" si="21"/>
        <v>197500</v>
      </c>
      <c r="AD93" s="24">
        <f t="shared" si="22"/>
        <v>11950000</v>
      </c>
      <c r="AE93" s="21"/>
      <c r="AF93" s="21">
        <f t="shared" si="16"/>
        <v>20</v>
      </c>
      <c r="AG93" s="21">
        <f t="shared" si="17"/>
        <v>1625000</v>
      </c>
      <c r="AH93" s="21">
        <f t="shared" si="14"/>
        <v>1795000</v>
      </c>
      <c r="AI93" s="21" t="e">
        <f t="shared" si="18"/>
        <v>#DIV/0!</v>
      </c>
      <c r="AJ93" s="21"/>
      <c r="AK93" s="21">
        <f t="shared" si="23"/>
        <v>1</v>
      </c>
      <c r="AL93" s="21"/>
      <c r="AM93" s="21"/>
      <c r="AN93" s="21"/>
      <c r="AO93" s="22">
        <v>79</v>
      </c>
      <c r="AP93" s="23">
        <f t="shared" si="24"/>
        <v>60000</v>
      </c>
      <c r="AQ93" s="40">
        <f t="shared" si="25"/>
        <v>237000</v>
      </c>
      <c r="AR93" s="24">
        <f t="shared" si="26"/>
        <v>14185000</v>
      </c>
      <c r="AS93" s="21"/>
      <c r="AT93" s="21">
        <f t="shared" si="19"/>
        <v>20</v>
      </c>
      <c r="AU93" s="21">
        <f t="shared" si="15"/>
        <v>1795000</v>
      </c>
      <c r="AV93" s="21"/>
      <c r="AW93" s="21"/>
      <c r="AX93" s="21"/>
      <c r="AY93" s="21"/>
      <c r="AZ93" s="21"/>
      <c r="BA93" s="21"/>
      <c r="BB93" s="21"/>
      <c r="BC93" s="21"/>
      <c r="BD93" s="21"/>
      <c r="BE93" s="21"/>
    </row>
    <row r="94" spans="1:57" x14ac:dyDescent="0.25">
      <c r="A94" s="1"/>
      <c r="B94" s="1"/>
      <c r="Y94" s="21"/>
      <c r="Z94" s="21"/>
      <c r="AA94" s="21">
        <v>80</v>
      </c>
      <c r="AB94" s="23">
        <f t="shared" si="20"/>
        <v>50000</v>
      </c>
      <c r="AC94" s="23">
        <f t="shared" si="21"/>
        <v>200000</v>
      </c>
      <c r="AD94" s="24">
        <f t="shared" si="22"/>
        <v>12200000</v>
      </c>
      <c r="AE94" s="21"/>
      <c r="AF94" s="21">
        <f t="shared" si="16"/>
        <v>20</v>
      </c>
      <c r="AG94" s="21">
        <f t="shared" si="17"/>
        <v>1625000</v>
      </c>
      <c r="AH94" s="21">
        <f t="shared" si="14"/>
        <v>1795000</v>
      </c>
      <c r="AI94" s="21">
        <f t="shared" si="18"/>
        <v>9.5384615384615383</v>
      </c>
      <c r="AJ94" s="21"/>
      <c r="AK94" s="21">
        <f t="shared" si="23"/>
        <v>1</v>
      </c>
      <c r="AL94" s="21"/>
      <c r="AM94" s="21"/>
      <c r="AN94" s="21"/>
      <c r="AO94" s="21">
        <v>80</v>
      </c>
      <c r="AP94" s="23">
        <f t="shared" si="24"/>
        <v>60000</v>
      </c>
      <c r="AQ94" s="40">
        <f t="shared" si="25"/>
        <v>240000</v>
      </c>
      <c r="AR94" s="24">
        <f t="shared" si="26"/>
        <v>14485000</v>
      </c>
      <c r="AS94" s="21"/>
      <c r="AT94" s="21">
        <f t="shared" si="19"/>
        <v>20</v>
      </c>
      <c r="AU94" s="21">
        <f t="shared" si="15"/>
        <v>1795000</v>
      </c>
      <c r="AV94" s="21"/>
      <c r="AW94" s="21"/>
      <c r="AX94" s="21"/>
      <c r="AY94" s="21"/>
      <c r="AZ94" s="21"/>
      <c r="BA94" s="21"/>
      <c r="BB94" s="21"/>
      <c r="BC94" s="21"/>
      <c r="BD94" s="21"/>
      <c r="BE94" s="21"/>
    </row>
    <row r="95" spans="1:57" x14ac:dyDescent="0.25">
      <c r="A95" s="1"/>
      <c r="B95" s="1"/>
      <c r="Y95" s="21"/>
      <c r="Z95" s="21"/>
      <c r="AA95" s="21"/>
      <c r="AB95" s="23"/>
      <c r="AC95" s="23"/>
      <c r="AD95" s="24"/>
      <c r="AE95" s="21"/>
      <c r="AF95" s="21"/>
      <c r="AG95" s="21"/>
      <c r="AH95" s="21"/>
      <c r="AI95" s="21"/>
      <c r="AJ95" s="21"/>
      <c r="AK95" s="21"/>
      <c r="AL95" s="21"/>
      <c r="AM95" s="21"/>
      <c r="AN95" s="21"/>
      <c r="AO95" s="21"/>
      <c r="AP95" s="21"/>
      <c r="AQ95" s="21"/>
      <c r="AR95" s="21"/>
      <c r="AS95" s="21"/>
      <c r="AT95" s="21"/>
      <c r="AU95" s="21"/>
      <c r="AV95" s="21"/>
      <c r="AW95" s="21"/>
      <c r="AX95" s="21"/>
      <c r="AY95" s="21"/>
      <c r="AZ95" s="21"/>
      <c r="BA95" s="21"/>
      <c r="BB95" s="21"/>
      <c r="BC95" s="21"/>
      <c r="BD95" s="21"/>
      <c r="BE95" s="21"/>
    </row>
    <row r="96" spans="1:57" x14ac:dyDescent="0.25">
      <c r="A96" s="1"/>
      <c r="B96" s="1"/>
      <c r="Y96" s="21"/>
      <c r="Z96" s="21"/>
      <c r="AA96" s="21"/>
      <c r="AB96" s="23"/>
      <c r="AC96" s="23"/>
      <c r="AD96" s="24"/>
      <c r="AE96" s="21"/>
      <c r="AF96" s="21"/>
      <c r="AG96" s="21"/>
      <c r="AH96" s="21"/>
      <c r="AI96" s="21"/>
      <c r="AJ96" s="21"/>
      <c r="AK96" s="21"/>
      <c r="AL96" s="21"/>
      <c r="AM96" s="21"/>
      <c r="AN96" s="21"/>
      <c r="AO96" s="22"/>
      <c r="AP96" s="21"/>
      <c r="AQ96" s="21"/>
      <c r="AR96" s="21"/>
      <c r="AS96" s="21"/>
      <c r="AT96" s="21"/>
      <c r="AU96" s="21"/>
      <c r="AV96" s="21"/>
      <c r="AW96" s="21"/>
      <c r="AX96" s="21"/>
      <c r="AY96" s="21"/>
      <c r="AZ96" s="21"/>
      <c r="BA96" s="21"/>
      <c r="BB96" s="21"/>
      <c r="BC96" s="21"/>
      <c r="BD96" s="21"/>
      <c r="BE96" s="21"/>
    </row>
    <row r="97" spans="1:57" x14ac:dyDescent="0.25">
      <c r="A97" s="1"/>
      <c r="B97" s="1"/>
      <c r="Y97" s="21"/>
      <c r="Z97" s="21"/>
      <c r="AA97" s="21"/>
      <c r="AB97" s="23"/>
      <c r="AC97" s="23"/>
      <c r="AD97" s="24"/>
      <c r="AE97" s="21"/>
      <c r="AF97" s="21"/>
      <c r="AG97" s="21"/>
      <c r="AH97" s="21"/>
      <c r="AI97" s="21"/>
      <c r="AJ97" s="21"/>
      <c r="AK97" s="21"/>
      <c r="AL97" s="21"/>
      <c r="AM97" s="21"/>
      <c r="AN97" s="21"/>
      <c r="AO97" s="21"/>
      <c r="AP97" s="21"/>
      <c r="AQ97" s="21"/>
      <c r="AR97" s="21"/>
      <c r="AS97" s="21"/>
      <c r="AT97" s="21"/>
      <c r="AU97" s="21"/>
      <c r="AV97" s="21"/>
      <c r="AW97" s="21"/>
      <c r="AX97" s="21"/>
      <c r="AY97" s="21"/>
      <c r="AZ97" s="21"/>
      <c r="BA97" s="21"/>
      <c r="BB97" s="21"/>
      <c r="BC97" s="21"/>
      <c r="BD97" s="21"/>
      <c r="BE97" s="21"/>
    </row>
    <row r="98" spans="1:57" x14ac:dyDescent="0.25">
      <c r="A98" s="1"/>
      <c r="B98" s="1"/>
      <c r="Y98" s="21"/>
      <c r="Z98" s="21"/>
      <c r="AA98" s="21"/>
      <c r="AB98" s="23"/>
      <c r="AC98" s="23"/>
      <c r="AD98" s="24"/>
      <c r="AE98" s="21"/>
      <c r="AF98" s="21"/>
      <c r="AG98" s="21"/>
      <c r="AH98" s="21"/>
      <c r="AI98" s="21"/>
      <c r="AJ98" s="21"/>
      <c r="AK98" s="21"/>
      <c r="AL98" s="21"/>
      <c r="AM98" s="21"/>
      <c r="AN98" s="21"/>
      <c r="AO98" s="21"/>
      <c r="AP98" s="21"/>
      <c r="AQ98" s="21"/>
      <c r="AR98" s="21"/>
      <c r="AS98" s="21"/>
      <c r="AT98" s="21"/>
      <c r="AU98" s="21"/>
      <c r="AV98" s="21"/>
      <c r="AW98" s="21"/>
      <c r="AX98" s="21"/>
      <c r="AY98" s="21"/>
      <c r="AZ98" s="21"/>
      <c r="BA98" s="21"/>
      <c r="BB98" s="21"/>
      <c r="BC98" s="21"/>
      <c r="BD98" s="21"/>
      <c r="BE98" s="21"/>
    </row>
    <row r="99" spans="1:57" x14ac:dyDescent="0.25">
      <c r="A99" s="1"/>
      <c r="B99" s="1"/>
      <c r="Y99" s="21"/>
      <c r="Z99" s="21"/>
      <c r="AA99" s="21"/>
      <c r="AB99" s="23"/>
      <c r="AC99" s="23"/>
      <c r="AD99" s="24"/>
      <c r="AE99" s="21"/>
      <c r="AF99" s="21"/>
      <c r="AG99" s="21"/>
      <c r="AH99" s="21"/>
      <c r="AI99" s="21"/>
      <c r="AJ99" s="21"/>
      <c r="AK99" s="21"/>
      <c r="AL99" s="21"/>
      <c r="AM99" s="21"/>
      <c r="AN99" s="21"/>
      <c r="AO99" s="22"/>
      <c r="AP99" s="21"/>
      <c r="AQ99" s="21"/>
      <c r="AR99" s="21"/>
      <c r="AS99" s="21"/>
      <c r="AT99" s="21"/>
      <c r="AU99" s="21"/>
      <c r="AV99" s="21"/>
      <c r="AW99" s="21"/>
      <c r="AX99" s="21"/>
      <c r="AY99" s="21"/>
      <c r="AZ99" s="21"/>
      <c r="BA99" s="21"/>
      <c r="BB99" s="21"/>
      <c r="BC99" s="21"/>
      <c r="BD99" s="21"/>
      <c r="BE99" s="21"/>
    </row>
    <row r="100" spans="1:57" x14ac:dyDescent="0.25">
      <c r="A100" s="1"/>
      <c r="B100" s="1"/>
      <c r="Y100" s="21"/>
      <c r="Z100" s="21"/>
      <c r="AA100" s="21"/>
      <c r="AB100" s="23"/>
      <c r="AC100" s="23"/>
      <c r="AD100" s="24"/>
      <c r="AE100" s="21"/>
      <c r="AF100" s="21"/>
      <c r="AG100" s="21"/>
      <c r="AH100" s="21"/>
      <c r="AI100" s="21"/>
      <c r="AJ100" s="21"/>
      <c r="AK100" s="21"/>
      <c r="AL100" s="21"/>
      <c r="AM100" s="21"/>
      <c r="AN100" s="21"/>
      <c r="AO100" s="21"/>
      <c r="AP100" s="21"/>
      <c r="AQ100" s="21"/>
      <c r="AR100" s="21"/>
      <c r="AS100" s="21"/>
      <c r="AT100" s="21"/>
      <c r="AU100" s="21"/>
      <c r="AV100" s="21"/>
      <c r="AW100" s="21"/>
      <c r="AX100" s="21"/>
      <c r="AY100" s="21"/>
      <c r="AZ100" s="21"/>
      <c r="BA100" s="21"/>
      <c r="BB100" s="21"/>
      <c r="BC100" s="21"/>
      <c r="BD100" s="21"/>
      <c r="BE100" s="21"/>
    </row>
    <row r="101" spans="1:57" x14ac:dyDescent="0.25">
      <c r="A101" s="1"/>
      <c r="B101" s="1"/>
      <c r="Y101" s="21"/>
      <c r="Z101" s="21"/>
      <c r="AA101" s="21"/>
      <c r="AB101" s="23"/>
      <c r="AC101" s="23"/>
      <c r="AD101" s="24"/>
      <c r="AE101" s="21"/>
      <c r="AF101" s="21"/>
      <c r="AG101" s="21"/>
      <c r="AH101" s="21"/>
      <c r="AI101" s="21"/>
      <c r="AJ101" s="21"/>
      <c r="AK101" s="21"/>
      <c r="AL101" s="21"/>
      <c r="AM101" s="21"/>
      <c r="AN101" s="21"/>
      <c r="AO101" s="21"/>
      <c r="AP101" s="21"/>
      <c r="AQ101" s="21"/>
      <c r="AR101" s="21"/>
      <c r="AS101" s="21"/>
      <c r="AT101" s="21"/>
      <c r="AU101" s="21"/>
      <c r="AV101" s="21"/>
      <c r="AW101" s="21"/>
      <c r="AX101" s="21"/>
      <c r="AY101" s="21"/>
      <c r="AZ101" s="21"/>
      <c r="BA101" s="21"/>
      <c r="BB101" s="21"/>
      <c r="BC101" s="21"/>
      <c r="BD101" s="21"/>
      <c r="BE101" s="21"/>
    </row>
    <row r="102" spans="1:57" x14ac:dyDescent="0.25">
      <c r="A102" s="1"/>
      <c r="B102" s="1"/>
      <c r="Y102" s="21"/>
      <c r="Z102" s="21"/>
      <c r="AA102" s="21"/>
      <c r="AB102" s="23"/>
      <c r="AC102" s="23"/>
      <c r="AD102" s="24"/>
      <c r="AE102" s="21"/>
      <c r="AF102" s="21"/>
      <c r="AG102" s="21"/>
      <c r="AH102" s="21"/>
      <c r="AI102" s="21"/>
      <c r="AJ102" s="21"/>
      <c r="AK102" s="21"/>
      <c r="AL102" s="21"/>
      <c r="AM102" s="21"/>
      <c r="AN102" s="21"/>
      <c r="AO102" s="22"/>
      <c r="AP102" s="21"/>
      <c r="AQ102" s="21"/>
      <c r="AR102" s="21"/>
      <c r="AS102" s="21"/>
      <c r="AT102" s="21"/>
      <c r="AU102" s="21"/>
      <c r="AV102" s="21"/>
      <c r="AW102" s="21"/>
      <c r="AX102" s="21"/>
      <c r="AY102" s="21"/>
      <c r="AZ102" s="21"/>
      <c r="BA102" s="21"/>
      <c r="BB102" s="21"/>
      <c r="BC102" s="21"/>
      <c r="BD102" s="21"/>
      <c r="BE102" s="21"/>
    </row>
    <row r="103" spans="1:57" x14ac:dyDescent="0.25">
      <c r="A103" s="1"/>
      <c r="B103" s="1"/>
      <c r="Y103" s="21"/>
      <c r="Z103" s="21"/>
      <c r="AA103" s="21"/>
      <c r="AB103" s="23"/>
      <c r="AC103" s="23"/>
      <c r="AD103" s="24"/>
      <c r="AE103" s="21"/>
      <c r="AF103" s="21"/>
      <c r="AG103" s="21"/>
      <c r="AH103" s="21"/>
      <c r="AI103" s="21"/>
      <c r="AJ103" s="21"/>
      <c r="AK103" s="21"/>
      <c r="AL103" s="21"/>
      <c r="AM103" s="21"/>
      <c r="AN103" s="21"/>
      <c r="AO103" s="21"/>
      <c r="AP103" s="21"/>
      <c r="AQ103" s="21"/>
      <c r="AR103" s="21"/>
      <c r="AS103" s="21"/>
      <c r="AT103" s="21"/>
      <c r="AU103" s="21"/>
      <c r="AV103" s="21"/>
      <c r="AW103" s="21"/>
      <c r="AX103" s="21"/>
      <c r="AY103" s="21"/>
      <c r="AZ103" s="21"/>
      <c r="BA103" s="21"/>
      <c r="BB103" s="21"/>
      <c r="BC103" s="21"/>
      <c r="BD103" s="21"/>
      <c r="BE103" s="21"/>
    </row>
    <row r="104" spans="1:57" x14ac:dyDescent="0.25">
      <c r="A104" s="1"/>
      <c r="B104" s="1"/>
      <c r="Y104" s="21"/>
      <c r="Z104" s="21"/>
      <c r="AA104" s="21"/>
      <c r="AB104" s="23"/>
      <c r="AC104" s="23"/>
      <c r="AD104" s="24"/>
      <c r="AE104" s="21"/>
      <c r="AF104" s="21"/>
      <c r="AG104" s="21"/>
      <c r="AH104" s="21"/>
      <c r="AI104" s="21"/>
      <c r="AJ104" s="21"/>
      <c r="AK104" s="21"/>
      <c r="AL104" s="21"/>
      <c r="AM104" s="21"/>
      <c r="AN104" s="21"/>
      <c r="AO104" s="21"/>
      <c r="AP104" s="21"/>
      <c r="AQ104" s="21"/>
      <c r="AR104" s="21"/>
      <c r="AS104" s="21"/>
      <c r="AT104" s="21"/>
      <c r="AU104" s="21"/>
      <c r="AV104" s="21"/>
      <c r="AW104" s="21"/>
      <c r="AX104" s="21"/>
      <c r="AY104" s="21"/>
      <c r="AZ104" s="21"/>
      <c r="BA104" s="21"/>
      <c r="BB104" s="21"/>
      <c r="BC104" s="21"/>
      <c r="BD104" s="21"/>
      <c r="BE104" s="21"/>
    </row>
    <row r="105" spans="1:57" x14ac:dyDescent="0.25">
      <c r="A105" s="1"/>
      <c r="B105" s="1"/>
      <c r="Y105" s="21"/>
      <c r="Z105" s="21"/>
      <c r="AA105" s="21"/>
      <c r="AB105" s="23"/>
      <c r="AC105" s="23"/>
      <c r="AD105" s="24"/>
      <c r="AE105" s="21"/>
      <c r="AF105" s="21"/>
      <c r="AG105" s="21"/>
      <c r="AH105" s="21"/>
      <c r="AI105" s="21"/>
      <c r="AJ105" s="21"/>
      <c r="AK105" s="21"/>
      <c r="AL105" s="21"/>
      <c r="AM105" s="21"/>
      <c r="AN105" s="21"/>
      <c r="AO105" s="22"/>
      <c r="AP105" s="21"/>
      <c r="AQ105" s="21"/>
      <c r="AR105" s="21"/>
      <c r="AS105" s="21"/>
      <c r="AT105" s="21"/>
      <c r="AU105" s="21"/>
      <c r="AV105" s="21"/>
      <c r="AW105" s="21"/>
      <c r="AX105" s="21"/>
      <c r="AY105" s="21"/>
      <c r="AZ105" s="21"/>
      <c r="BA105" s="21"/>
      <c r="BB105" s="21"/>
      <c r="BC105" s="21"/>
      <c r="BD105" s="21"/>
      <c r="BE105" s="21"/>
    </row>
    <row r="106" spans="1:57" x14ac:dyDescent="0.25">
      <c r="A106" s="1"/>
      <c r="B106" s="1"/>
      <c r="Y106" s="21"/>
      <c r="Z106" s="21"/>
      <c r="AA106" s="21"/>
      <c r="AB106" s="23"/>
      <c r="AC106" s="23"/>
      <c r="AD106" s="24"/>
      <c r="AE106" s="21"/>
      <c r="AF106" s="21"/>
      <c r="AG106" s="21"/>
      <c r="AH106" s="21"/>
      <c r="AI106" s="21"/>
      <c r="AJ106" s="21"/>
      <c r="AK106" s="21"/>
      <c r="AL106" s="21"/>
      <c r="AM106" s="21"/>
      <c r="AN106" s="21"/>
      <c r="AO106" s="21"/>
      <c r="AP106" s="21"/>
      <c r="AQ106" s="21"/>
      <c r="AR106" s="21"/>
      <c r="AS106" s="21"/>
      <c r="AT106" s="21"/>
      <c r="AU106" s="21"/>
      <c r="AV106" s="21"/>
      <c r="AW106" s="21"/>
      <c r="AX106" s="21"/>
      <c r="AY106" s="21"/>
      <c r="AZ106" s="21"/>
      <c r="BA106" s="21"/>
      <c r="BB106" s="21"/>
      <c r="BC106" s="21"/>
      <c r="BD106" s="21"/>
      <c r="BE106" s="21"/>
    </row>
    <row r="107" spans="1:57" x14ac:dyDescent="0.25">
      <c r="A107" s="1"/>
      <c r="B107" s="1"/>
      <c r="Y107" s="21"/>
      <c r="Z107" s="21"/>
      <c r="AA107" s="21"/>
      <c r="AB107" s="23"/>
      <c r="AC107" s="23"/>
      <c r="AD107" s="24"/>
      <c r="AE107" s="21"/>
      <c r="AF107" s="21"/>
      <c r="AG107" s="21"/>
      <c r="AH107" s="21"/>
      <c r="AI107" s="21"/>
      <c r="AJ107" s="21"/>
      <c r="AK107" s="21"/>
      <c r="AL107" s="21"/>
      <c r="AM107" s="21"/>
      <c r="AN107" s="21"/>
      <c r="AO107" s="21"/>
      <c r="AP107" s="21"/>
      <c r="AQ107" s="21"/>
      <c r="AR107" s="21"/>
      <c r="AS107" s="21"/>
      <c r="AT107" s="21"/>
      <c r="AU107" s="21"/>
      <c r="AV107" s="21"/>
      <c r="AW107" s="21"/>
      <c r="AX107" s="21"/>
      <c r="AY107" s="21"/>
      <c r="AZ107" s="21"/>
      <c r="BA107" s="21"/>
      <c r="BB107" s="21"/>
      <c r="BC107" s="21"/>
      <c r="BD107" s="21"/>
      <c r="BE107" s="21"/>
    </row>
    <row r="108" spans="1:57" x14ac:dyDescent="0.25">
      <c r="A108" s="1"/>
      <c r="B108" s="1"/>
      <c r="Y108" s="21"/>
      <c r="Z108" s="21"/>
      <c r="AA108" s="21"/>
      <c r="AB108" s="23"/>
      <c r="AC108" s="23"/>
      <c r="AD108" s="24"/>
      <c r="AE108" s="21"/>
      <c r="AF108" s="21"/>
      <c r="AG108" s="21"/>
      <c r="AH108" s="21"/>
      <c r="AI108" s="21"/>
      <c r="AJ108" s="21"/>
      <c r="AK108" s="21"/>
      <c r="AL108" s="21"/>
      <c r="AM108" s="21"/>
      <c r="AN108" s="21"/>
      <c r="AO108" s="22"/>
      <c r="AP108" s="21"/>
      <c r="AQ108" s="21"/>
      <c r="AR108" s="21"/>
      <c r="AS108" s="21"/>
      <c r="AT108" s="21"/>
      <c r="AU108" s="21"/>
      <c r="AV108" s="21"/>
      <c r="AW108" s="21"/>
      <c r="AX108" s="21"/>
      <c r="AY108" s="21"/>
      <c r="AZ108" s="21"/>
      <c r="BA108" s="21"/>
      <c r="BB108" s="21"/>
      <c r="BC108" s="21"/>
      <c r="BD108" s="21"/>
      <c r="BE108" s="21"/>
    </row>
    <row r="109" spans="1:57" x14ac:dyDescent="0.25">
      <c r="A109" s="1"/>
      <c r="B109" s="1"/>
      <c r="Y109" s="21"/>
      <c r="Z109" s="21"/>
      <c r="AA109" s="21"/>
      <c r="AB109" s="23"/>
      <c r="AC109" s="23"/>
      <c r="AD109" s="24"/>
      <c r="AE109" s="21"/>
      <c r="AF109" s="21"/>
      <c r="AG109" s="21"/>
      <c r="AH109" s="21"/>
      <c r="AI109" s="21"/>
      <c r="AJ109" s="21"/>
      <c r="AK109" s="21"/>
      <c r="AL109" s="21"/>
      <c r="AM109" s="21"/>
      <c r="AN109" s="21"/>
      <c r="AO109" s="21"/>
      <c r="AP109" s="21"/>
      <c r="AQ109" s="21"/>
      <c r="AR109" s="21"/>
      <c r="AS109" s="21"/>
      <c r="AT109" s="21"/>
      <c r="AU109" s="21"/>
      <c r="AV109" s="21"/>
      <c r="AW109" s="21"/>
      <c r="AX109" s="21"/>
      <c r="AY109" s="21"/>
      <c r="AZ109" s="21"/>
      <c r="BA109" s="21"/>
      <c r="BB109" s="21"/>
      <c r="BC109" s="21"/>
      <c r="BD109" s="21"/>
      <c r="BE109" s="21"/>
    </row>
    <row r="110" spans="1:57" x14ac:dyDescent="0.25">
      <c r="A110" s="1"/>
      <c r="B110" s="1"/>
      <c r="Y110" s="21"/>
      <c r="Z110" s="21"/>
      <c r="AA110" s="21"/>
      <c r="AB110" s="23"/>
      <c r="AC110" s="23"/>
      <c r="AD110" s="24"/>
      <c r="AE110" s="21"/>
      <c r="AF110" s="21"/>
      <c r="AG110" s="21"/>
      <c r="AH110" s="21"/>
      <c r="AI110" s="21"/>
      <c r="AJ110" s="21"/>
      <c r="AK110" s="21"/>
      <c r="AL110" s="21"/>
      <c r="AM110" s="21"/>
      <c r="AN110" s="21"/>
      <c r="AO110" s="21"/>
      <c r="AP110" s="21"/>
      <c r="AQ110" s="21"/>
      <c r="AR110" s="21"/>
      <c r="AS110" s="21"/>
      <c r="AT110" s="21"/>
      <c r="AU110" s="21"/>
      <c r="AV110" s="21"/>
      <c r="AW110" s="21"/>
      <c r="AX110" s="21"/>
      <c r="AY110" s="21"/>
      <c r="AZ110" s="21"/>
      <c r="BA110" s="21"/>
      <c r="BB110" s="21"/>
      <c r="BC110" s="21"/>
      <c r="BD110" s="21"/>
      <c r="BE110" s="21"/>
    </row>
    <row r="111" spans="1:57" x14ac:dyDescent="0.25">
      <c r="A111" s="1"/>
      <c r="B111" s="1"/>
      <c r="Y111" s="21"/>
      <c r="Z111" s="21"/>
      <c r="AA111" s="21"/>
      <c r="AB111" s="23"/>
      <c r="AC111" s="23"/>
      <c r="AD111" s="24"/>
      <c r="AE111" s="21"/>
      <c r="AF111" s="21"/>
      <c r="AG111" s="21"/>
      <c r="AH111" s="21"/>
      <c r="AI111" s="21"/>
      <c r="AJ111" s="21"/>
      <c r="AK111" s="21"/>
      <c r="AL111" s="21"/>
      <c r="AM111" s="21"/>
      <c r="AN111" s="21"/>
      <c r="AO111" s="22"/>
      <c r="AP111" s="21"/>
      <c r="AQ111" s="21"/>
      <c r="AR111" s="21"/>
      <c r="AS111" s="21"/>
      <c r="AT111" s="21"/>
      <c r="AU111" s="21"/>
      <c r="AV111" s="21"/>
      <c r="AW111" s="21"/>
      <c r="AX111" s="21"/>
      <c r="AY111" s="21"/>
      <c r="AZ111" s="21"/>
      <c r="BA111" s="21"/>
      <c r="BB111" s="21"/>
      <c r="BC111" s="21"/>
      <c r="BD111" s="21"/>
      <c r="BE111" s="21"/>
    </row>
    <row r="112" spans="1:57" x14ac:dyDescent="0.25">
      <c r="A112" s="1"/>
      <c r="B112" s="1"/>
      <c r="Y112" s="21"/>
      <c r="Z112" s="21"/>
      <c r="AA112" s="21"/>
      <c r="AB112" s="23"/>
      <c r="AC112" s="23"/>
      <c r="AD112" s="24"/>
      <c r="AE112" s="21"/>
      <c r="AF112" s="21"/>
      <c r="AG112" s="21"/>
      <c r="AH112" s="21"/>
      <c r="AI112" s="21"/>
      <c r="AJ112" s="21"/>
      <c r="AK112" s="21"/>
      <c r="AL112" s="21"/>
      <c r="AM112" s="21"/>
      <c r="AN112" s="21"/>
      <c r="AO112" s="21"/>
      <c r="AP112" s="21"/>
      <c r="AQ112" s="21"/>
      <c r="AR112" s="21"/>
      <c r="AS112" s="21"/>
      <c r="AT112" s="21"/>
      <c r="AU112" s="21"/>
      <c r="AV112" s="21"/>
      <c r="AW112" s="21"/>
      <c r="AX112" s="21"/>
      <c r="AY112" s="21"/>
      <c r="AZ112" s="21"/>
      <c r="BA112" s="21"/>
      <c r="BB112" s="21"/>
      <c r="BC112" s="21"/>
      <c r="BD112" s="21"/>
      <c r="BE112" s="21"/>
    </row>
    <row r="113" spans="1:57" x14ac:dyDescent="0.25">
      <c r="A113" s="1"/>
      <c r="B113" s="1"/>
      <c r="Y113" s="21"/>
      <c r="Z113" s="21"/>
      <c r="AA113" s="21"/>
      <c r="AB113" s="23"/>
      <c r="AC113" s="23"/>
      <c r="AD113" s="24"/>
      <c r="AE113" s="21"/>
      <c r="AF113" s="21"/>
      <c r="AG113" s="21"/>
      <c r="AH113" s="21"/>
      <c r="AI113" s="21"/>
      <c r="AJ113" s="21"/>
      <c r="AK113" s="21"/>
      <c r="AL113" s="21"/>
      <c r="AM113" s="21"/>
      <c r="AN113" s="21"/>
      <c r="AO113" s="21"/>
      <c r="AP113" s="21"/>
      <c r="AQ113" s="21"/>
      <c r="AR113" s="21"/>
      <c r="AS113" s="21"/>
      <c r="AT113" s="21"/>
      <c r="AU113" s="21"/>
      <c r="AV113" s="21"/>
      <c r="AW113" s="21"/>
      <c r="AX113" s="21"/>
      <c r="AY113" s="21"/>
      <c r="AZ113" s="21"/>
      <c r="BA113" s="21"/>
      <c r="BB113" s="21"/>
      <c r="BC113" s="21"/>
      <c r="BD113" s="21"/>
      <c r="BE113" s="21"/>
    </row>
    <row r="114" spans="1:57" x14ac:dyDescent="0.25">
      <c r="A114" s="1"/>
      <c r="B114" s="1"/>
      <c r="Y114" s="21"/>
      <c r="Z114" s="21"/>
      <c r="AA114" s="21"/>
      <c r="AB114" s="23"/>
      <c r="AC114" s="23"/>
      <c r="AD114" s="24"/>
      <c r="AE114" s="21"/>
      <c r="AF114" s="21"/>
      <c r="AG114" s="21"/>
      <c r="AH114" s="21"/>
      <c r="AI114" s="21"/>
      <c r="AJ114" s="21"/>
      <c r="AK114" s="21"/>
      <c r="AL114" s="21"/>
      <c r="AM114" s="21"/>
      <c r="AN114" s="21"/>
      <c r="AO114" s="22"/>
      <c r="AP114" s="21"/>
      <c r="AQ114" s="21"/>
      <c r="AR114" s="21"/>
      <c r="AS114" s="21"/>
      <c r="AT114" s="21"/>
      <c r="AU114" s="21"/>
      <c r="AV114" s="21"/>
      <c r="AW114" s="21"/>
      <c r="AX114" s="21"/>
      <c r="AY114" s="21"/>
      <c r="AZ114" s="21"/>
      <c r="BA114" s="21"/>
      <c r="BB114" s="21"/>
      <c r="BC114" s="21"/>
      <c r="BD114" s="21"/>
      <c r="BE114" s="21"/>
    </row>
    <row r="115" spans="1:57" x14ac:dyDescent="0.25">
      <c r="A115" s="1"/>
      <c r="B115" s="1"/>
      <c r="Y115" s="21"/>
      <c r="Z115" s="21"/>
      <c r="AA115" s="21"/>
      <c r="AB115" s="21"/>
      <c r="AC115" s="21"/>
      <c r="AD115" s="21"/>
      <c r="AE115" s="21"/>
      <c r="AF115" s="21"/>
      <c r="AG115" s="21"/>
      <c r="AH115" s="21"/>
      <c r="AI115" s="21"/>
      <c r="AJ115" s="21"/>
      <c r="AK115" s="21"/>
      <c r="AL115" s="21"/>
      <c r="AM115" s="21"/>
      <c r="AN115" s="21"/>
      <c r="AO115" s="21"/>
      <c r="AP115" s="21"/>
      <c r="AQ115" s="21"/>
      <c r="AR115" s="21"/>
      <c r="AS115" s="21"/>
      <c r="AT115" s="21"/>
      <c r="AU115" s="21"/>
      <c r="AV115" s="21"/>
      <c r="AW115" s="21"/>
      <c r="AX115" s="21"/>
      <c r="AY115" s="21"/>
      <c r="AZ115" s="21"/>
      <c r="BA115" s="21"/>
      <c r="BB115" s="21"/>
      <c r="BC115" s="21"/>
      <c r="BD115" s="21"/>
      <c r="BE115" s="21"/>
    </row>
    <row r="116" spans="1:57" x14ac:dyDescent="0.25">
      <c r="A116" s="1"/>
      <c r="B116" s="1"/>
      <c r="Y116" s="21"/>
      <c r="Z116" s="21"/>
      <c r="AA116" s="21"/>
      <c r="AB116" s="21"/>
      <c r="AC116" s="21"/>
      <c r="AD116" s="21"/>
      <c r="AE116" s="21"/>
      <c r="AF116" s="21"/>
      <c r="AG116" s="21"/>
      <c r="AH116" s="21"/>
      <c r="AI116" s="21"/>
      <c r="AJ116" s="21"/>
      <c r="AK116" s="21"/>
      <c r="AL116" s="21"/>
      <c r="AM116" s="21"/>
      <c r="AN116" s="21"/>
      <c r="AO116" s="21"/>
      <c r="AP116" s="21"/>
      <c r="AQ116" s="21"/>
      <c r="AR116" s="21"/>
      <c r="AS116" s="21"/>
      <c r="AT116" s="21"/>
      <c r="AU116" s="21"/>
      <c r="AV116" s="21"/>
      <c r="AW116" s="21"/>
      <c r="AX116" s="21"/>
      <c r="AY116" s="21"/>
      <c r="AZ116" s="21"/>
      <c r="BA116" s="21"/>
      <c r="BB116" s="21"/>
      <c r="BC116" s="21"/>
      <c r="BD116" s="21"/>
      <c r="BE116" s="21"/>
    </row>
    <row r="117" spans="1:57" x14ac:dyDescent="0.25">
      <c r="A117" s="1"/>
      <c r="B117" s="1"/>
      <c r="Y117" s="21"/>
      <c r="Z117" s="21"/>
      <c r="AA117" s="21"/>
      <c r="AB117" s="21"/>
      <c r="AC117" s="21"/>
      <c r="AD117" s="21"/>
      <c r="AE117" s="21"/>
      <c r="AF117" s="21"/>
      <c r="AG117" s="21"/>
      <c r="AH117" s="21"/>
      <c r="AI117" s="21"/>
      <c r="AJ117" s="21"/>
      <c r="AK117" s="21"/>
      <c r="AL117" s="21"/>
      <c r="AM117" s="21"/>
      <c r="AN117" s="21"/>
      <c r="AO117" s="22"/>
      <c r="AP117" s="21"/>
      <c r="AQ117" s="21"/>
      <c r="AR117" s="21"/>
      <c r="AS117" s="21"/>
      <c r="AT117" s="21"/>
      <c r="AU117" s="21"/>
      <c r="AV117" s="21"/>
      <c r="AW117" s="21"/>
      <c r="AX117" s="21"/>
      <c r="AY117" s="21"/>
      <c r="AZ117" s="21"/>
      <c r="BA117" s="21"/>
      <c r="BB117" s="21"/>
      <c r="BC117" s="21"/>
      <c r="BD117" s="21"/>
      <c r="BE117" s="21"/>
    </row>
    <row r="118" spans="1:57" x14ac:dyDescent="0.25">
      <c r="A118" s="1"/>
      <c r="B118" s="1"/>
      <c r="Y118" s="21"/>
      <c r="Z118" s="21"/>
      <c r="AA118" s="21"/>
      <c r="AB118" s="21"/>
      <c r="AC118" s="21"/>
      <c r="AD118" s="21"/>
      <c r="AE118" s="21"/>
      <c r="AF118" s="21"/>
      <c r="AG118" s="21"/>
      <c r="AH118" s="21"/>
      <c r="AI118" s="21"/>
      <c r="AJ118" s="21"/>
      <c r="AK118" s="21"/>
      <c r="AL118" s="21"/>
      <c r="AM118" s="21"/>
      <c r="AN118" s="21"/>
      <c r="AO118" s="21"/>
      <c r="AP118" s="21"/>
      <c r="AQ118" s="21"/>
      <c r="AR118" s="21"/>
      <c r="AS118" s="21"/>
      <c r="AT118" s="21"/>
      <c r="AU118" s="21"/>
      <c r="AV118" s="21"/>
      <c r="AW118" s="21"/>
      <c r="AX118" s="21"/>
      <c r="AY118" s="21"/>
      <c r="AZ118" s="21"/>
      <c r="BA118" s="21"/>
      <c r="BB118" s="21"/>
      <c r="BC118" s="21"/>
      <c r="BD118" s="21"/>
      <c r="BE118" s="21"/>
    </row>
    <row r="119" spans="1:57" x14ac:dyDescent="0.25">
      <c r="A119" s="1"/>
      <c r="B119" s="1"/>
      <c r="Y119" s="21"/>
      <c r="Z119" s="21"/>
      <c r="AA119" s="21"/>
      <c r="AB119" s="21"/>
      <c r="AC119" s="21"/>
      <c r="AD119" s="21"/>
      <c r="AE119" s="21"/>
      <c r="AF119" s="21"/>
      <c r="AG119" s="21"/>
      <c r="AH119" s="21"/>
      <c r="AI119" s="21"/>
      <c r="AJ119" s="21"/>
      <c r="AK119" s="21"/>
      <c r="AL119" s="21"/>
      <c r="AM119" s="21"/>
      <c r="AN119" s="21"/>
      <c r="AO119" s="21"/>
      <c r="AP119" s="21"/>
      <c r="AQ119" s="21"/>
      <c r="AR119" s="21"/>
      <c r="AS119" s="21"/>
      <c r="AT119" s="21"/>
      <c r="AU119" s="21"/>
      <c r="AV119" s="21"/>
      <c r="AW119" s="21"/>
      <c r="AX119" s="21"/>
      <c r="AY119" s="21"/>
      <c r="AZ119" s="21"/>
      <c r="BA119" s="21"/>
      <c r="BB119" s="21"/>
      <c r="BC119" s="21"/>
      <c r="BD119" s="21"/>
      <c r="BE119" s="21"/>
    </row>
    <row r="120" spans="1:57" x14ac:dyDescent="0.25">
      <c r="A120" s="1"/>
      <c r="B120" s="1"/>
      <c r="Y120" s="21"/>
      <c r="Z120" s="21"/>
      <c r="AA120" s="21"/>
      <c r="AB120" s="21"/>
      <c r="AC120" s="21"/>
      <c r="AD120" s="21"/>
      <c r="AE120" s="21"/>
      <c r="AF120" s="21"/>
      <c r="AG120" s="21"/>
      <c r="AH120" s="21"/>
      <c r="AI120" s="21"/>
      <c r="AJ120" s="21"/>
      <c r="AK120" s="21"/>
      <c r="AL120" s="21"/>
      <c r="AM120" s="21"/>
      <c r="AN120" s="21"/>
      <c r="AO120" s="22"/>
      <c r="AP120" s="21"/>
      <c r="AQ120" s="21"/>
      <c r="AR120" s="21"/>
      <c r="AS120" s="21"/>
      <c r="AT120" s="21"/>
      <c r="AU120" s="21"/>
      <c r="AV120" s="21"/>
      <c r="AW120" s="21"/>
      <c r="AX120" s="21"/>
      <c r="AY120" s="21"/>
      <c r="AZ120" s="21"/>
      <c r="BA120" s="21"/>
      <c r="BB120" s="21"/>
      <c r="BC120" s="21"/>
      <c r="BD120" s="21"/>
      <c r="BE120" s="21"/>
    </row>
    <row r="121" spans="1:57" x14ac:dyDescent="0.25">
      <c r="A121" s="1"/>
      <c r="B121" s="1"/>
      <c r="Y121" s="21"/>
      <c r="Z121" s="21"/>
      <c r="AA121" s="21"/>
      <c r="AB121" s="21"/>
      <c r="AC121" s="21"/>
      <c r="AD121" s="21"/>
      <c r="AE121" s="21"/>
      <c r="AF121" s="21"/>
      <c r="AG121" s="21"/>
      <c r="AH121" s="21"/>
      <c r="AI121" s="21"/>
      <c r="AJ121" s="21"/>
      <c r="AK121" s="21"/>
      <c r="AL121" s="21"/>
      <c r="AM121" s="21"/>
      <c r="AN121" s="21"/>
      <c r="AO121" s="21"/>
      <c r="AP121" s="21"/>
      <c r="AQ121" s="21"/>
      <c r="AR121" s="21"/>
      <c r="AS121" s="21"/>
      <c r="AT121" s="21"/>
      <c r="AU121" s="21"/>
      <c r="AV121" s="21"/>
      <c r="AW121" s="21"/>
      <c r="AX121" s="21"/>
      <c r="AY121" s="21"/>
      <c r="AZ121" s="21"/>
      <c r="BA121" s="21"/>
      <c r="BB121" s="21"/>
      <c r="BC121" s="21"/>
      <c r="BD121" s="21"/>
      <c r="BE121" s="21"/>
    </row>
    <row r="122" spans="1:57" x14ac:dyDescent="0.25">
      <c r="A122" s="1"/>
      <c r="B122" s="1"/>
      <c r="Y122" s="21"/>
      <c r="Z122" s="21"/>
      <c r="AA122" s="21"/>
      <c r="AB122" s="21"/>
      <c r="AC122" s="21"/>
      <c r="AD122" s="21"/>
      <c r="AE122" s="21"/>
      <c r="AF122" s="21"/>
      <c r="AG122" s="21"/>
      <c r="AH122" s="21"/>
      <c r="AI122" s="21"/>
      <c r="AJ122" s="21"/>
      <c r="AK122" s="21"/>
      <c r="AL122" s="21"/>
      <c r="AM122" s="21"/>
      <c r="AN122" s="21"/>
      <c r="AO122" s="21"/>
      <c r="AP122" s="21"/>
      <c r="AQ122" s="21"/>
      <c r="AR122" s="21"/>
      <c r="AS122" s="21"/>
      <c r="AT122" s="21"/>
      <c r="AU122" s="21"/>
      <c r="AV122" s="21"/>
      <c r="AW122" s="21"/>
      <c r="AX122" s="21"/>
      <c r="AY122" s="21"/>
      <c r="AZ122" s="21"/>
      <c r="BA122" s="21"/>
      <c r="BB122" s="21"/>
      <c r="BC122" s="21"/>
      <c r="BD122" s="21"/>
      <c r="BE122" s="21"/>
    </row>
    <row r="123" spans="1:57" x14ac:dyDescent="0.25">
      <c r="A123" s="1"/>
      <c r="B123" s="1"/>
      <c r="Y123" s="21"/>
      <c r="Z123" s="21"/>
      <c r="AA123" s="21"/>
      <c r="AB123" s="21"/>
      <c r="AC123" s="21"/>
      <c r="AD123" s="21"/>
      <c r="AE123" s="21"/>
      <c r="AF123" s="21"/>
      <c r="AG123" s="21"/>
      <c r="AH123" s="21"/>
      <c r="AI123" s="21"/>
      <c r="AJ123" s="21"/>
      <c r="AK123" s="21"/>
      <c r="AL123" s="21"/>
      <c r="AM123" s="21"/>
      <c r="AN123" s="21"/>
      <c r="AO123" s="22"/>
      <c r="AP123" s="21"/>
      <c r="AQ123" s="21"/>
      <c r="AR123" s="21"/>
      <c r="AS123" s="21"/>
      <c r="AT123" s="21"/>
      <c r="AU123" s="21"/>
      <c r="AV123" s="21"/>
      <c r="AW123" s="21"/>
      <c r="AX123" s="21"/>
      <c r="AY123" s="21"/>
      <c r="AZ123" s="21"/>
      <c r="BA123" s="21"/>
      <c r="BB123" s="21"/>
      <c r="BC123" s="21"/>
      <c r="BD123" s="21"/>
      <c r="BE123" s="21"/>
    </row>
    <row r="124" spans="1:57" x14ac:dyDescent="0.25">
      <c r="A124" s="1"/>
      <c r="B124" s="1"/>
      <c r="Y124" s="21"/>
      <c r="Z124" s="21"/>
      <c r="AA124" s="21"/>
      <c r="AB124" s="21"/>
      <c r="AC124" s="21"/>
      <c r="AD124" s="21"/>
      <c r="AE124" s="21"/>
      <c r="AF124" s="21"/>
      <c r="AG124" s="21"/>
      <c r="AH124" s="21"/>
      <c r="AI124" s="21"/>
      <c r="AJ124" s="21"/>
      <c r="AK124" s="21"/>
      <c r="AL124" s="21"/>
      <c r="AM124" s="21"/>
      <c r="AN124" s="21"/>
      <c r="AO124" s="21"/>
      <c r="AP124" s="21"/>
      <c r="AQ124" s="21"/>
      <c r="AR124" s="21"/>
      <c r="AS124" s="21"/>
      <c r="AT124" s="21"/>
      <c r="AU124" s="21"/>
      <c r="AV124" s="21"/>
      <c r="AW124" s="21"/>
      <c r="AX124" s="21"/>
      <c r="AY124" s="21"/>
      <c r="AZ124" s="21"/>
      <c r="BA124" s="21"/>
      <c r="BB124" s="21"/>
      <c r="BC124" s="21"/>
      <c r="BD124" s="21"/>
      <c r="BE124" s="21"/>
    </row>
    <row r="125" spans="1:57" x14ac:dyDescent="0.25">
      <c r="A125" s="1"/>
      <c r="B125" s="1"/>
      <c r="Y125" s="21"/>
      <c r="Z125" s="21"/>
      <c r="AA125" s="21"/>
      <c r="AB125" s="21"/>
      <c r="AC125" s="21"/>
      <c r="AD125" s="21"/>
      <c r="AE125" s="21"/>
      <c r="AF125" s="21"/>
      <c r="AG125" s="21"/>
      <c r="AH125" s="21"/>
      <c r="AI125" s="21"/>
      <c r="AJ125" s="21"/>
      <c r="AK125" s="21"/>
      <c r="AL125" s="21"/>
      <c r="AM125" s="21"/>
      <c r="AN125" s="21"/>
      <c r="AO125" s="21"/>
      <c r="AP125" s="21"/>
      <c r="AQ125" s="21"/>
      <c r="AR125" s="21"/>
      <c r="AS125" s="21"/>
      <c r="AT125" s="21"/>
      <c r="AU125" s="21"/>
      <c r="AV125" s="21"/>
      <c r="AW125" s="21"/>
      <c r="AX125" s="21"/>
      <c r="AY125" s="21"/>
      <c r="AZ125" s="21"/>
      <c r="BA125" s="21"/>
      <c r="BB125" s="21"/>
      <c r="BC125" s="21"/>
      <c r="BD125" s="21"/>
      <c r="BE125" s="21"/>
    </row>
    <row r="126" spans="1:57" x14ac:dyDescent="0.25">
      <c r="A126" s="1"/>
      <c r="B126" s="1"/>
      <c r="Y126" s="21"/>
      <c r="Z126" s="21"/>
      <c r="AA126" s="21"/>
      <c r="AB126" s="21"/>
      <c r="AC126" s="21"/>
      <c r="AD126" s="21"/>
      <c r="AE126" s="21"/>
      <c r="AF126" s="21"/>
      <c r="AG126" s="21"/>
      <c r="AH126" s="21"/>
      <c r="AI126" s="21"/>
      <c r="AJ126" s="21"/>
      <c r="AK126" s="21"/>
      <c r="AL126" s="21"/>
      <c r="AM126" s="21"/>
      <c r="AN126" s="21"/>
      <c r="AO126" s="22"/>
      <c r="AP126" s="21"/>
      <c r="AQ126" s="21"/>
      <c r="AR126" s="21"/>
      <c r="AS126" s="21"/>
      <c r="AT126" s="21"/>
      <c r="AU126" s="21"/>
      <c r="AV126" s="21"/>
      <c r="AW126" s="21"/>
      <c r="AX126" s="21"/>
      <c r="AY126" s="21"/>
      <c r="AZ126" s="21"/>
      <c r="BA126" s="21"/>
      <c r="BB126" s="21"/>
      <c r="BC126" s="21"/>
      <c r="BD126" s="21"/>
      <c r="BE126" s="21"/>
    </row>
    <row r="127" spans="1:57" x14ac:dyDescent="0.25">
      <c r="A127" s="1"/>
      <c r="B127" s="1"/>
      <c r="Y127" s="21"/>
      <c r="Z127" s="21"/>
      <c r="AA127" s="21"/>
      <c r="AB127" s="21"/>
      <c r="AC127" s="21"/>
      <c r="AD127" s="21"/>
      <c r="AE127" s="21"/>
      <c r="AF127" s="21"/>
      <c r="AG127" s="21"/>
      <c r="AH127" s="21"/>
      <c r="AI127" s="21"/>
      <c r="AJ127" s="21"/>
      <c r="AK127" s="21"/>
      <c r="AL127" s="21"/>
      <c r="AM127" s="21"/>
      <c r="AN127" s="21"/>
      <c r="AO127" s="21"/>
      <c r="AP127" s="21"/>
      <c r="AQ127" s="21"/>
      <c r="AR127" s="21"/>
      <c r="AS127" s="21"/>
      <c r="AT127" s="21"/>
      <c r="AU127" s="21"/>
      <c r="AV127" s="21"/>
      <c r="AW127" s="21"/>
      <c r="AX127" s="21"/>
      <c r="AY127" s="21"/>
      <c r="AZ127" s="21"/>
      <c r="BA127" s="21"/>
      <c r="BB127" s="21"/>
      <c r="BC127" s="21"/>
      <c r="BD127" s="21"/>
      <c r="BE127" s="21"/>
    </row>
    <row r="128" spans="1:57" x14ac:dyDescent="0.25">
      <c r="A128" s="1"/>
      <c r="B128" s="1"/>
      <c r="Y128" s="21"/>
      <c r="Z128" s="21"/>
      <c r="AA128" s="21"/>
      <c r="AB128" s="21"/>
      <c r="AC128" s="21"/>
      <c r="AD128" s="21"/>
      <c r="AE128" s="21"/>
      <c r="AF128" s="21"/>
      <c r="AG128" s="21"/>
      <c r="AH128" s="21"/>
      <c r="AI128" s="21"/>
      <c r="AJ128" s="21"/>
      <c r="AK128" s="21"/>
      <c r="AL128" s="21"/>
      <c r="AM128" s="21"/>
      <c r="AN128" s="21"/>
      <c r="AO128" s="21"/>
      <c r="AP128" s="21"/>
      <c r="AQ128" s="21"/>
      <c r="AR128" s="21"/>
      <c r="AS128" s="21"/>
      <c r="AT128" s="21"/>
      <c r="AU128" s="21"/>
      <c r="AV128" s="21"/>
      <c r="AW128" s="21"/>
      <c r="AX128" s="21"/>
      <c r="AY128" s="21"/>
      <c r="AZ128" s="21"/>
      <c r="BA128" s="21"/>
      <c r="BB128" s="21"/>
      <c r="BC128" s="21"/>
      <c r="BD128" s="21"/>
      <c r="BE128" s="21"/>
    </row>
    <row r="129" spans="1:57" x14ac:dyDescent="0.25">
      <c r="A129" s="1"/>
      <c r="B129" s="1"/>
      <c r="Y129" s="21"/>
      <c r="Z129" s="21"/>
      <c r="AA129" s="21"/>
      <c r="AB129" s="21"/>
      <c r="AC129" s="21"/>
      <c r="AD129" s="21"/>
      <c r="AE129" s="21"/>
      <c r="AF129" s="21"/>
      <c r="AG129" s="21"/>
      <c r="AH129" s="21"/>
      <c r="AI129" s="21"/>
      <c r="AJ129" s="21"/>
      <c r="AK129" s="21"/>
      <c r="AL129" s="21"/>
      <c r="AM129" s="21"/>
      <c r="AN129" s="21"/>
      <c r="AO129" s="22"/>
      <c r="AP129" s="21"/>
      <c r="AQ129" s="21"/>
      <c r="AR129" s="21"/>
      <c r="AS129" s="21"/>
      <c r="AT129" s="21"/>
      <c r="AU129" s="21"/>
      <c r="AV129" s="21"/>
      <c r="AW129" s="21"/>
      <c r="AX129" s="21"/>
      <c r="AY129" s="21"/>
      <c r="AZ129" s="21"/>
      <c r="BA129" s="21"/>
      <c r="BB129" s="21"/>
      <c r="BC129" s="21"/>
      <c r="BD129" s="21"/>
      <c r="BE129" s="21"/>
    </row>
    <row r="130" spans="1:57" x14ac:dyDescent="0.25">
      <c r="A130" s="1"/>
      <c r="B130" s="1"/>
      <c r="Y130" s="21"/>
      <c r="Z130" s="21"/>
      <c r="AA130" s="21"/>
      <c r="AB130" s="21"/>
      <c r="AC130" s="21"/>
      <c r="AD130" s="21"/>
      <c r="AE130" s="21"/>
      <c r="AF130" s="21"/>
      <c r="AG130" s="21"/>
      <c r="AH130" s="21"/>
      <c r="AI130" s="21"/>
      <c r="AJ130" s="21"/>
      <c r="AK130" s="21"/>
      <c r="AL130" s="21"/>
      <c r="AM130" s="21"/>
      <c r="AN130" s="21"/>
      <c r="AO130" s="21"/>
      <c r="AP130" s="21"/>
      <c r="AQ130" s="21"/>
      <c r="AR130" s="21"/>
      <c r="AS130" s="21"/>
      <c r="AT130" s="21"/>
      <c r="AU130" s="21"/>
      <c r="AV130" s="21"/>
      <c r="AW130" s="21"/>
      <c r="AX130" s="21"/>
      <c r="AY130" s="21"/>
      <c r="AZ130" s="21"/>
      <c r="BA130" s="21"/>
      <c r="BB130" s="21"/>
      <c r="BC130" s="21"/>
      <c r="BD130" s="21"/>
      <c r="BE130" s="21"/>
    </row>
    <row r="131" spans="1:57" x14ac:dyDescent="0.25">
      <c r="A131" s="1"/>
      <c r="B131" s="1"/>
      <c r="Y131" s="21"/>
      <c r="Z131" s="21"/>
      <c r="AA131" s="21"/>
      <c r="AB131" s="21"/>
      <c r="AC131" s="21"/>
      <c r="AD131" s="21"/>
      <c r="AE131" s="21"/>
      <c r="AF131" s="21"/>
      <c r="AG131" s="21"/>
      <c r="AH131" s="21"/>
      <c r="AI131" s="21"/>
      <c r="AJ131" s="21"/>
      <c r="AK131" s="21"/>
      <c r="AL131" s="21"/>
      <c r="AM131" s="21"/>
      <c r="AN131" s="21"/>
      <c r="AO131" s="21"/>
      <c r="AP131" s="21"/>
      <c r="AQ131" s="21"/>
      <c r="AR131" s="21"/>
      <c r="AS131" s="21"/>
      <c r="AT131" s="21"/>
      <c r="AU131" s="21"/>
      <c r="AV131" s="21"/>
      <c r="AW131" s="21"/>
      <c r="AX131" s="21"/>
      <c r="AY131" s="21"/>
      <c r="AZ131" s="21"/>
      <c r="BA131" s="21"/>
      <c r="BB131" s="21"/>
      <c r="BC131" s="21"/>
      <c r="BD131" s="21"/>
      <c r="BE131" s="21"/>
    </row>
    <row r="132" spans="1:57" x14ac:dyDescent="0.25">
      <c r="A132" s="1"/>
      <c r="B132" s="1"/>
      <c r="Y132" s="21"/>
      <c r="Z132" s="21"/>
      <c r="AA132" s="21"/>
      <c r="AB132" s="21"/>
      <c r="AC132" s="21"/>
      <c r="AD132" s="21"/>
      <c r="AE132" s="21"/>
      <c r="AF132" s="21"/>
      <c r="AG132" s="21"/>
      <c r="AH132" s="21"/>
      <c r="AI132" s="21"/>
      <c r="AJ132" s="21"/>
      <c r="AK132" s="21"/>
      <c r="AL132" s="21"/>
      <c r="AM132" s="21"/>
      <c r="AN132" s="21"/>
      <c r="AO132" s="22"/>
      <c r="AP132" s="21"/>
      <c r="AQ132" s="21"/>
      <c r="AR132" s="21"/>
      <c r="AS132" s="21"/>
      <c r="AT132" s="21"/>
      <c r="AU132" s="21"/>
      <c r="AV132" s="21"/>
      <c r="AW132" s="21"/>
      <c r="AX132" s="21"/>
      <c r="AY132" s="21"/>
      <c r="AZ132" s="21"/>
      <c r="BA132" s="21"/>
      <c r="BB132" s="21"/>
      <c r="BC132" s="21"/>
      <c r="BD132" s="21"/>
      <c r="BE132" s="21"/>
    </row>
    <row r="133" spans="1:57" x14ac:dyDescent="0.25">
      <c r="A133" s="1"/>
      <c r="B133" s="1"/>
      <c r="Y133" s="21"/>
      <c r="Z133" s="21"/>
      <c r="AA133" s="21"/>
      <c r="AB133" s="21"/>
      <c r="AC133" s="21"/>
      <c r="AD133" s="21"/>
      <c r="AE133" s="21"/>
      <c r="AF133" s="21"/>
      <c r="AG133" s="21"/>
      <c r="AH133" s="21"/>
      <c r="AI133" s="21"/>
      <c r="AJ133" s="21"/>
      <c r="AK133" s="21"/>
      <c r="AL133" s="21"/>
      <c r="AM133" s="21"/>
      <c r="AN133" s="21"/>
      <c r="AO133" s="21"/>
      <c r="AP133" s="21"/>
      <c r="AQ133" s="21"/>
      <c r="AR133" s="21"/>
      <c r="AS133" s="21"/>
      <c r="AT133" s="21"/>
      <c r="AU133" s="21"/>
      <c r="AV133" s="21"/>
      <c r="AW133" s="21"/>
      <c r="AX133" s="21"/>
      <c r="AY133" s="21"/>
      <c r="AZ133" s="21"/>
      <c r="BA133" s="21"/>
      <c r="BB133" s="21"/>
      <c r="BC133" s="21"/>
      <c r="BD133" s="21"/>
      <c r="BE133" s="21"/>
    </row>
    <row r="134" spans="1:57" x14ac:dyDescent="0.25">
      <c r="A134" s="1"/>
      <c r="B134" s="1"/>
      <c r="Y134" s="21"/>
      <c r="Z134" s="21"/>
      <c r="AA134" s="21"/>
      <c r="AB134" s="21"/>
      <c r="AC134" s="21"/>
      <c r="AD134" s="21"/>
      <c r="AE134" s="21"/>
      <c r="AF134" s="21"/>
      <c r="AG134" s="21"/>
      <c r="AH134" s="21"/>
      <c r="AI134" s="21"/>
      <c r="AJ134" s="21"/>
      <c r="AK134" s="21"/>
      <c r="AL134" s="21"/>
      <c r="AM134" s="21"/>
      <c r="AN134" s="21"/>
      <c r="AO134" s="21"/>
      <c r="AP134" s="21"/>
      <c r="AQ134" s="21"/>
      <c r="AR134" s="21"/>
      <c r="AS134" s="21"/>
      <c r="AT134" s="21"/>
      <c r="AU134" s="21"/>
      <c r="AV134" s="21"/>
      <c r="AW134" s="21"/>
      <c r="AX134" s="21"/>
      <c r="AY134" s="21"/>
      <c r="AZ134" s="21"/>
      <c r="BA134" s="21"/>
      <c r="BB134" s="21"/>
      <c r="BC134" s="21"/>
      <c r="BD134" s="21"/>
      <c r="BE134" s="21"/>
    </row>
    <row r="135" spans="1:57" x14ac:dyDescent="0.25">
      <c r="A135" s="1"/>
      <c r="B135" s="1"/>
      <c r="Y135" s="21"/>
      <c r="Z135" s="21"/>
      <c r="AA135" s="21"/>
      <c r="AB135" s="21"/>
      <c r="AC135" s="21"/>
      <c r="AD135" s="21"/>
      <c r="AE135" s="21"/>
      <c r="AF135" s="21"/>
      <c r="AG135" s="21"/>
      <c r="AH135" s="21"/>
      <c r="AI135" s="21"/>
      <c r="AJ135" s="21"/>
      <c r="AK135" s="21"/>
      <c r="AL135" s="21"/>
      <c r="AM135" s="21"/>
      <c r="AN135" s="21"/>
      <c r="AO135" s="22"/>
      <c r="AP135" s="21"/>
      <c r="AQ135" s="21"/>
      <c r="AR135" s="21"/>
      <c r="AS135" s="21"/>
      <c r="AT135" s="21"/>
      <c r="AU135" s="21"/>
      <c r="AV135" s="21"/>
      <c r="AW135" s="21"/>
      <c r="AX135" s="21"/>
      <c r="AY135" s="21"/>
      <c r="AZ135" s="21"/>
      <c r="BA135" s="21"/>
      <c r="BB135" s="21"/>
      <c r="BC135" s="21"/>
      <c r="BD135" s="21"/>
      <c r="BE135" s="21"/>
    </row>
    <row r="136" spans="1:57" x14ac:dyDescent="0.25">
      <c r="A136" s="1"/>
      <c r="B136" s="1"/>
      <c r="Y136" s="21"/>
      <c r="Z136" s="21"/>
      <c r="AA136" s="21"/>
      <c r="AB136" s="21"/>
      <c r="AC136" s="21"/>
      <c r="AD136" s="21"/>
      <c r="AE136" s="21"/>
      <c r="AF136" s="21"/>
      <c r="AG136" s="21"/>
      <c r="AH136" s="21"/>
      <c r="AI136" s="21"/>
      <c r="AJ136" s="21"/>
      <c r="AK136" s="21"/>
      <c r="AL136" s="21"/>
      <c r="AM136" s="21"/>
      <c r="AN136" s="21"/>
      <c r="AO136" s="21"/>
      <c r="AP136" s="21"/>
      <c r="AQ136" s="21"/>
      <c r="AR136" s="21"/>
      <c r="AS136" s="21"/>
      <c r="AT136" s="21"/>
      <c r="AU136" s="21"/>
      <c r="AV136" s="21"/>
      <c r="AW136" s="21"/>
      <c r="AX136" s="21"/>
      <c r="AY136" s="21"/>
      <c r="AZ136" s="21"/>
      <c r="BA136" s="21"/>
      <c r="BB136" s="21"/>
      <c r="BC136" s="21"/>
      <c r="BD136" s="21"/>
      <c r="BE136" s="21"/>
    </row>
    <row r="137" spans="1:57" x14ac:dyDescent="0.25">
      <c r="A137" s="1"/>
      <c r="B137" s="1"/>
      <c r="Y137" s="21"/>
      <c r="Z137" s="21"/>
      <c r="AA137" s="21"/>
      <c r="AB137" s="21"/>
      <c r="AC137" s="21"/>
      <c r="AD137" s="21"/>
      <c r="AE137" s="21"/>
      <c r="AF137" s="21"/>
      <c r="AG137" s="21"/>
      <c r="AH137" s="21"/>
      <c r="AI137" s="21"/>
      <c r="AJ137" s="21"/>
      <c r="AK137" s="21"/>
      <c r="AL137" s="21"/>
      <c r="AM137" s="21"/>
      <c r="AN137" s="21"/>
      <c r="AO137" s="21"/>
      <c r="AP137" s="21"/>
      <c r="AQ137" s="21"/>
      <c r="AR137" s="21"/>
      <c r="AS137" s="21"/>
      <c r="AT137" s="21"/>
      <c r="AU137" s="21"/>
      <c r="AV137" s="21"/>
      <c r="AW137" s="21"/>
      <c r="AX137" s="21"/>
      <c r="AY137" s="21"/>
      <c r="AZ137" s="21"/>
      <c r="BA137" s="21"/>
      <c r="BB137" s="21"/>
      <c r="BC137" s="21"/>
      <c r="BD137" s="21"/>
      <c r="BE137" s="21"/>
    </row>
    <row r="138" spans="1:57" x14ac:dyDescent="0.25">
      <c r="A138" s="1"/>
      <c r="B138" s="1"/>
      <c r="Y138" s="21"/>
      <c r="Z138" s="21"/>
      <c r="AA138" s="21"/>
      <c r="AB138" s="21"/>
      <c r="AC138" s="21"/>
      <c r="AD138" s="21"/>
      <c r="AE138" s="21"/>
      <c r="AF138" s="21"/>
      <c r="AG138" s="21"/>
      <c r="AH138" s="21"/>
      <c r="AI138" s="21"/>
      <c r="AJ138" s="21"/>
      <c r="AK138" s="21"/>
      <c r="AL138" s="21"/>
      <c r="AM138" s="21"/>
      <c r="AN138" s="21"/>
      <c r="AO138" s="22"/>
      <c r="AP138" s="21"/>
      <c r="AQ138" s="21"/>
      <c r="AR138" s="21"/>
      <c r="AS138" s="21"/>
      <c r="AT138" s="21"/>
      <c r="AU138" s="21"/>
      <c r="AV138" s="21"/>
      <c r="AW138" s="21"/>
      <c r="AX138" s="21"/>
      <c r="AY138" s="21"/>
      <c r="AZ138" s="21"/>
      <c r="BA138" s="21"/>
      <c r="BB138" s="21"/>
      <c r="BC138" s="21"/>
      <c r="BD138" s="21"/>
      <c r="BE138" s="21"/>
    </row>
    <row r="139" spans="1:57" x14ac:dyDescent="0.25">
      <c r="A139" s="1"/>
      <c r="B139" s="1"/>
      <c r="Y139" s="21"/>
      <c r="Z139" s="21"/>
      <c r="AA139" s="21"/>
      <c r="AB139" s="21"/>
      <c r="AC139" s="21"/>
      <c r="AD139" s="21"/>
      <c r="AE139" s="21"/>
      <c r="AF139" s="21"/>
      <c r="AG139" s="21"/>
      <c r="AH139" s="21"/>
      <c r="AI139" s="21"/>
      <c r="AJ139" s="21"/>
      <c r="AK139" s="21"/>
      <c r="AL139" s="21"/>
      <c r="AM139" s="21"/>
      <c r="AN139" s="21"/>
      <c r="AO139" s="21"/>
      <c r="AP139" s="21"/>
      <c r="AQ139" s="21"/>
      <c r="AR139" s="21"/>
      <c r="AS139" s="21"/>
      <c r="AT139" s="21"/>
      <c r="AU139" s="21"/>
      <c r="AV139" s="21"/>
      <c r="AW139" s="21"/>
      <c r="AX139" s="21"/>
      <c r="AY139" s="21"/>
      <c r="AZ139" s="21"/>
      <c r="BA139" s="21"/>
      <c r="BB139" s="21"/>
      <c r="BC139" s="21"/>
      <c r="BD139" s="21"/>
      <c r="BE139" s="21"/>
    </row>
    <row r="140" spans="1:57" x14ac:dyDescent="0.25">
      <c r="A140" s="1"/>
      <c r="B140" s="1"/>
      <c r="Y140" s="21"/>
      <c r="Z140" s="21"/>
      <c r="AA140" s="21"/>
      <c r="AB140" s="21"/>
      <c r="AC140" s="21"/>
      <c r="AD140" s="21"/>
      <c r="AE140" s="21"/>
      <c r="AF140" s="21"/>
      <c r="AG140" s="21"/>
      <c r="AH140" s="21"/>
      <c r="AI140" s="21"/>
      <c r="AJ140" s="21"/>
      <c r="AK140" s="21"/>
      <c r="AL140" s="21"/>
      <c r="AM140" s="21"/>
      <c r="AN140" s="21"/>
      <c r="AO140" s="21"/>
      <c r="AP140" s="21"/>
      <c r="AQ140" s="21"/>
      <c r="AR140" s="21"/>
      <c r="AS140" s="21"/>
      <c r="AT140" s="21"/>
      <c r="AU140" s="21"/>
      <c r="AV140" s="21"/>
      <c r="AW140" s="21"/>
      <c r="AX140" s="21"/>
      <c r="AY140" s="21"/>
      <c r="AZ140" s="21"/>
      <c r="BA140" s="21"/>
      <c r="BB140" s="21"/>
      <c r="BC140" s="21"/>
      <c r="BD140" s="21"/>
      <c r="BE140" s="21"/>
    </row>
    <row r="141" spans="1:57" x14ac:dyDescent="0.25">
      <c r="A141" s="1"/>
      <c r="B141" s="1"/>
      <c r="Y141" s="21"/>
      <c r="Z141" s="21"/>
      <c r="AA141" s="21"/>
      <c r="AB141" s="21"/>
      <c r="AC141" s="21"/>
      <c r="AD141" s="21"/>
      <c r="AE141" s="21"/>
      <c r="AF141" s="21"/>
      <c r="AG141" s="21"/>
      <c r="AH141" s="21"/>
      <c r="AI141" s="21"/>
      <c r="AJ141" s="21"/>
      <c r="AK141" s="21"/>
      <c r="AL141" s="21"/>
      <c r="AM141" s="21"/>
      <c r="AN141" s="21"/>
      <c r="AO141" s="22"/>
      <c r="AP141" s="21"/>
      <c r="AQ141" s="21"/>
      <c r="AR141" s="21"/>
      <c r="AS141" s="21"/>
      <c r="AT141" s="21"/>
      <c r="AU141" s="21"/>
      <c r="AV141" s="21"/>
      <c r="AW141" s="21"/>
      <c r="AX141" s="21"/>
      <c r="AY141" s="21"/>
      <c r="AZ141" s="21"/>
      <c r="BA141" s="21"/>
      <c r="BB141" s="21"/>
      <c r="BC141" s="21"/>
      <c r="BD141" s="21"/>
      <c r="BE141" s="21"/>
    </row>
    <row r="142" spans="1:57" x14ac:dyDescent="0.25">
      <c r="A142" s="1"/>
      <c r="B142" s="1"/>
      <c r="Y142" s="21"/>
      <c r="Z142" s="21"/>
      <c r="AA142" s="21"/>
      <c r="AB142" s="21"/>
      <c r="AC142" s="21"/>
      <c r="AD142" s="21"/>
      <c r="AE142" s="21"/>
      <c r="AF142" s="21"/>
      <c r="AG142" s="21"/>
      <c r="AH142" s="21"/>
      <c r="AI142" s="21"/>
      <c r="AJ142" s="21"/>
      <c r="AK142" s="21"/>
      <c r="AL142" s="21"/>
      <c r="AM142" s="21"/>
      <c r="AN142" s="21"/>
      <c r="AO142" s="21"/>
      <c r="AP142" s="21"/>
      <c r="AQ142" s="21"/>
      <c r="AR142" s="21"/>
      <c r="AS142" s="21"/>
      <c r="AT142" s="21"/>
      <c r="AU142" s="21"/>
      <c r="AV142" s="21"/>
      <c r="AW142" s="21"/>
      <c r="AX142" s="21"/>
      <c r="AY142" s="21"/>
      <c r="AZ142" s="21"/>
      <c r="BA142" s="21"/>
      <c r="BB142" s="21"/>
      <c r="BC142" s="21"/>
      <c r="BD142" s="21"/>
      <c r="BE142" s="21"/>
    </row>
    <row r="143" spans="1:57" x14ac:dyDescent="0.25">
      <c r="A143" s="1"/>
      <c r="B143" s="1"/>
      <c r="Y143" s="21"/>
      <c r="Z143" s="21"/>
      <c r="AA143" s="21"/>
      <c r="AB143" s="21"/>
      <c r="AC143" s="21"/>
      <c r="AD143" s="21"/>
      <c r="AE143" s="21"/>
      <c r="AF143" s="21"/>
      <c r="AG143" s="21"/>
      <c r="AH143" s="21"/>
      <c r="AI143" s="21"/>
      <c r="AJ143" s="21"/>
      <c r="AK143" s="21"/>
      <c r="AL143" s="21"/>
      <c r="AM143" s="21"/>
      <c r="AN143" s="21"/>
      <c r="AO143" s="21"/>
      <c r="AP143" s="21"/>
      <c r="AQ143" s="21"/>
      <c r="AR143" s="21"/>
      <c r="AS143" s="21"/>
      <c r="AT143" s="21"/>
      <c r="AU143" s="21"/>
      <c r="AV143" s="21"/>
      <c r="AW143" s="21"/>
      <c r="AX143" s="21"/>
      <c r="AY143" s="21"/>
      <c r="AZ143" s="21"/>
      <c r="BA143" s="21"/>
      <c r="BB143" s="21"/>
      <c r="BC143" s="21"/>
      <c r="BD143" s="21"/>
      <c r="BE143" s="21"/>
    </row>
    <row r="144" spans="1:57" x14ac:dyDescent="0.25">
      <c r="A144" s="1"/>
      <c r="B144" s="1"/>
      <c r="Y144" s="21"/>
      <c r="Z144" s="21"/>
      <c r="AA144" s="21"/>
      <c r="AB144" s="21"/>
      <c r="AC144" s="21"/>
      <c r="AD144" s="21"/>
      <c r="AE144" s="21"/>
      <c r="AF144" s="21"/>
      <c r="AG144" s="21"/>
      <c r="AH144" s="21"/>
      <c r="AI144" s="21"/>
      <c r="AJ144" s="21"/>
      <c r="AK144" s="21"/>
      <c r="AL144" s="21"/>
      <c r="AM144" s="21"/>
      <c r="AN144" s="21"/>
      <c r="AO144" s="22"/>
      <c r="AP144" s="21"/>
      <c r="AQ144" s="21"/>
      <c r="AR144" s="21"/>
      <c r="AS144" s="21"/>
      <c r="AT144" s="21"/>
      <c r="AU144" s="21"/>
      <c r="AV144" s="21"/>
      <c r="AW144" s="21"/>
      <c r="AX144" s="21"/>
      <c r="AY144" s="21"/>
      <c r="AZ144" s="21"/>
      <c r="BA144" s="21"/>
      <c r="BB144" s="21"/>
      <c r="BC144" s="21"/>
      <c r="BD144" s="21"/>
      <c r="BE144" s="21"/>
    </row>
    <row r="145" spans="1:57" x14ac:dyDescent="0.25">
      <c r="A145" s="1"/>
      <c r="B145" s="1"/>
      <c r="Y145" s="21"/>
      <c r="Z145" s="21"/>
      <c r="AA145" s="21"/>
      <c r="AB145" s="21"/>
      <c r="AC145" s="21"/>
      <c r="AD145" s="21"/>
      <c r="AE145" s="21"/>
      <c r="AF145" s="21"/>
      <c r="AG145" s="21"/>
      <c r="AH145" s="21"/>
      <c r="AI145" s="21"/>
      <c r="AJ145" s="21"/>
      <c r="AK145" s="21"/>
      <c r="AL145" s="21"/>
      <c r="AM145" s="21"/>
      <c r="AN145" s="21"/>
      <c r="AO145" s="21"/>
      <c r="AP145" s="21"/>
      <c r="AQ145" s="21"/>
      <c r="AR145" s="21"/>
      <c r="AS145" s="21"/>
      <c r="AT145" s="21"/>
      <c r="AU145" s="21"/>
      <c r="AV145" s="21"/>
      <c r="AW145" s="21"/>
      <c r="AX145" s="21"/>
      <c r="AY145" s="21"/>
      <c r="AZ145" s="21"/>
      <c r="BA145" s="21"/>
      <c r="BB145" s="21"/>
      <c r="BC145" s="21"/>
      <c r="BD145" s="21"/>
      <c r="BE145" s="21"/>
    </row>
    <row r="146" spans="1:57" x14ac:dyDescent="0.25">
      <c r="A146" s="1"/>
      <c r="B146" s="1"/>
      <c r="Y146" s="21"/>
      <c r="Z146" s="21"/>
      <c r="AA146" s="21"/>
      <c r="AB146" s="21"/>
      <c r="AC146" s="21"/>
      <c r="AD146" s="21"/>
      <c r="AE146" s="21"/>
      <c r="AF146" s="21"/>
      <c r="AG146" s="21"/>
      <c r="AH146" s="21"/>
      <c r="AI146" s="21"/>
      <c r="AJ146" s="21"/>
      <c r="AK146" s="21"/>
      <c r="AL146" s="21"/>
      <c r="AM146" s="21"/>
      <c r="AN146" s="21"/>
      <c r="AO146" s="21"/>
      <c r="AP146" s="21"/>
      <c r="AQ146" s="21"/>
      <c r="AR146" s="21"/>
      <c r="AS146" s="21"/>
      <c r="AT146" s="21"/>
      <c r="AU146" s="21"/>
      <c r="AV146" s="21"/>
      <c r="AW146" s="21"/>
      <c r="AX146" s="21"/>
      <c r="AY146" s="21"/>
      <c r="AZ146" s="21"/>
      <c r="BA146" s="21"/>
      <c r="BB146" s="21"/>
      <c r="BC146" s="21"/>
      <c r="BD146" s="21"/>
      <c r="BE146" s="21"/>
    </row>
    <row r="147" spans="1:57" x14ac:dyDescent="0.25">
      <c r="A147" s="1"/>
      <c r="B147" s="1"/>
      <c r="Y147" s="21"/>
      <c r="Z147" s="21"/>
      <c r="AA147" s="21"/>
      <c r="AB147" s="21"/>
      <c r="AC147" s="21"/>
      <c r="AD147" s="21"/>
      <c r="AE147" s="21"/>
      <c r="AF147" s="21"/>
      <c r="AG147" s="21"/>
      <c r="AH147" s="21"/>
      <c r="AI147" s="21"/>
      <c r="AJ147" s="21"/>
      <c r="AK147" s="21"/>
      <c r="AL147" s="21"/>
      <c r="AM147" s="21"/>
      <c r="AN147" s="21"/>
      <c r="AO147" s="22"/>
      <c r="AP147" s="21"/>
      <c r="AQ147" s="21"/>
      <c r="AR147" s="21"/>
      <c r="AS147" s="21"/>
      <c r="AT147" s="21"/>
      <c r="AU147" s="21"/>
      <c r="AV147" s="21"/>
      <c r="AW147" s="21"/>
      <c r="AX147" s="21"/>
      <c r="AY147" s="21"/>
      <c r="AZ147" s="21"/>
      <c r="BA147" s="21"/>
      <c r="BB147" s="21"/>
      <c r="BC147" s="21"/>
      <c r="BD147" s="21"/>
      <c r="BE147" s="21"/>
    </row>
    <row r="148" spans="1:57" x14ac:dyDescent="0.25">
      <c r="A148" s="1"/>
      <c r="B148" s="1"/>
      <c r="Y148" s="21"/>
      <c r="Z148" s="21"/>
      <c r="AA148" s="21"/>
      <c r="AB148" s="21"/>
      <c r="AC148" s="21"/>
      <c r="AD148" s="21"/>
      <c r="AE148" s="21"/>
      <c r="AF148" s="21"/>
      <c r="AG148" s="21"/>
      <c r="AH148" s="21"/>
      <c r="AI148" s="21"/>
      <c r="AJ148" s="21"/>
      <c r="AK148" s="21"/>
      <c r="AL148" s="21"/>
      <c r="AM148" s="21"/>
      <c r="AN148" s="21"/>
      <c r="AO148" s="21"/>
      <c r="AP148" s="21"/>
      <c r="AQ148" s="21"/>
      <c r="AR148" s="21"/>
      <c r="AS148" s="21"/>
      <c r="AT148" s="21"/>
      <c r="AU148" s="21"/>
      <c r="AV148" s="21"/>
      <c r="AW148" s="21"/>
      <c r="AX148" s="21"/>
      <c r="AY148" s="21"/>
      <c r="AZ148" s="21"/>
      <c r="BA148" s="21"/>
      <c r="BB148" s="21"/>
      <c r="BC148" s="21"/>
      <c r="BD148" s="21"/>
      <c r="BE148" s="21"/>
    </row>
    <row r="149" spans="1:57" x14ac:dyDescent="0.25">
      <c r="A149" s="1"/>
      <c r="B149" s="1"/>
      <c r="Y149" s="21"/>
      <c r="Z149" s="21"/>
      <c r="AA149" s="21"/>
      <c r="AB149" s="21"/>
      <c r="AC149" s="21"/>
      <c r="AD149" s="21"/>
      <c r="AE149" s="21"/>
      <c r="AF149" s="21"/>
      <c r="AG149" s="21"/>
      <c r="AH149" s="21"/>
      <c r="AI149" s="21"/>
      <c r="AJ149" s="21"/>
      <c r="AK149" s="21"/>
      <c r="AL149" s="21"/>
      <c r="AM149" s="21"/>
      <c r="AN149" s="21"/>
      <c r="AO149" s="21"/>
      <c r="AP149" s="21"/>
      <c r="AQ149" s="21"/>
      <c r="AR149" s="21"/>
      <c r="AS149" s="21"/>
      <c r="AT149" s="21"/>
      <c r="AU149" s="21"/>
      <c r="AV149" s="21"/>
      <c r="AW149" s="21"/>
      <c r="AX149" s="21"/>
      <c r="AY149" s="21"/>
      <c r="AZ149" s="21"/>
      <c r="BA149" s="21"/>
      <c r="BB149" s="21"/>
      <c r="BC149" s="21"/>
      <c r="BD149" s="21"/>
      <c r="BE149" s="21"/>
    </row>
    <row r="150" spans="1:57" x14ac:dyDescent="0.25">
      <c r="A150" s="1"/>
      <c r="B150" s="1"/>
      <c r="Y150" s="21"/>
      <c r="Z150" s="21"/>
      <c r="AA150" s="21"/>
      <c r="AB150" s="21"/>
      <c r="AC150" s="21"/>
      <c r="AD150" s="21"/>
      <c r="AE150" s="21"/>
      <c r="AF150" s="21"/>
      <c r="AG150" s="21"/>
      <c r="AH150" s="21"/>
      <c r="AI150" s="21"/>
      <c r="AJ150" s="21"/>
      <c r="AK150" s="21"/>
      <c r="AL150" s="21"/>
      <c r="AM150" s="21"/>
      <c r="AN150" s="21"/>
      <c r="AO150" s="22"/>
      <c r="AP150" s="21"/>
      <c r="AQ150" s="21"/>
      <c r="AR150" s="21"/>
      <c r="AS150" s="21"/>
      <c r="AT150" s="21"/>
      <c r="AU150" s="21"/>
      <c r="AV150" s="21"/>
      <c r="AW150" s="21"/>
      <c r="AX150" s="21"/>
      <c r="AY150" s="21"/>
      <c r="AZ150" s="21"/>
      <c r="BA150" s="21"/>
      <c r="BB150" s="21"/>
      <c r="BC150" s="21"/>
      <c r="BD150" s="21"/>
      <c r="BE150" s="21"/>
    </row>
    <row r="151" spans="1:57" x14ac:dyDescent="0.25">
      <c r="A151" s="1"/>
      <c r="B151" s="1"/>
      <c r="Y151" s="21"/>
      <c r="Z151" s="21"/>
      <c r="AA151" s="21"/>
      <c r="AB151" s="21"/>
      <c r="AC151" s="21"/>
      <c r="AD151" s="21"/>
      <c r="AE151" s="21"/>
      <c r="AF151" s="21"/>
      <c r="AG151" s="21"/>
      <c r="AH151" s="21"/>
      <c r="AI151" s="21"/>
      <c r="AJ151" s="21"/>
      <c r="AK151" s="21"/>
      <c r="AL151" s="21"/>
      <c r="AM151" s="21"/>
      <c r="AN151" s="21"/>
      <c r="AO151" s="21"/>
      <c r="AP151" s="21"/>
      <c r="AQ151" s="21"/>
      <c r="AR151" s="21"/>
      <c r="AS151" s="21"/>
      <c r="AT151" s="21"/>
      <c r="AU151" s="21"/>
      <c r="AV151" s="21"/>
      <c r="AW151" s="21"/>
      <c r="AX151" s="21"/>
      <c r="AY151" s="21"/>
      <c r="AZ151" s="21"/>
      <c r="BA151" s="21"/>
      <c r="BB151" s="21"/>
      <c r="BC151" s="21"/>
      <c r="BD151" s="21"/>
      <c r="BE151" s="21"/>
    </row>
    <row r="152" spans="1:57" x14ac:dyDescent="0.25">
      <c r="A152" s="1"/>
      <c r="B152" s="1"/>
      <c r="Y152" s="21"/>
      <c r="Z152" s="21"/>
      <c r="AA152" s="21"/>
      <c r="AB152" s="21"/>
      <c r="AC152" s="21"/>
      <c r="AD152" s="21"/>
      <c r="AE152" s="21"/>
      <c r="AF152" s="21"/>
      <c r="AG152" s="21"/>
      <c r="AH152" s="21"/>
      <c r="AI152" s="21"/>
      <c r="AJ152" s="21"/>
      <c r="AK152" s="21"/>
      <c r="AL152" s="21"/>
      <c r="AM152" s="21"/>
      <c r="AN152" s="21"/>
      <c r="AO152" s="21"/>
      <c r="AP152" s="21"/>
      <c r="AQ152" s="21"/>
      <c r="AR152" s="21"/>
      <c r="AS152" s="21"/>
      <c r="AT152" s="21"/>
      <c r="AU152" s="21"/>
      <c r="AV152" s="21"/>
      <c r="AW152" s="21"/>
      <c r="AX152" s="21"/>
      <c r="AY152" s="21"/>
      <c r="AZ152" s="21"/>
      <c r="BA152" s="21"/>
      <c r="BB152" s="21"/>
      <c r="BC152" s="21"/>
      <c r="BD152" s="21"/>
      <c r="BE152" s="21"/>
    </row>
    <row r="153" spans="1:57" x14ac:dyDescent="0.25">
      <c r="A153" s="1"/>
      <c r="B153" s="1"/>
      <c r="Y153" s="21"/>
      <c r="Z153" s="21"/>
      <c r="AA153" s="21"/>
      <c r="AB153" s="21"/>
      <c r="AC153" s="21"/>
      <c r="AD153" s="21"/>
      <c r="AE153" s="21"/>
      <c r="AF153" s="21"/>
      <c r="AG153" s="21"/>
      <c r="AH153" s="21"/>
      <c r="AI153" s="21"/>
      <c r="AJ153" s="21"/>
      <c r="AK153" s="21"/>
      <c r="AL153" s="21"/>
      <c r="AM153" s="21"/>
      <c r="AN153" s="21"/>
      <c r="AO153" s="22"/>
      <c r="AP153" s="21"/>
      <c r="AQ153" s="21"/>
      <c r="AR153" s="21"/>
      <c r="AS153" s="21"/>
      <c r="AT153" s="21"/>
      <c r="AU153" s="21"/>
      <c r="AV153" s="21"/>
      <c r="AW153" s="21"/>
      <c r="AX153" s="21"/>
      <c r="AY153" s="21"/>
      <c r="AZ153" s="21"/>
      <c r="BA153" s="21"/>
      <c r="BB153" s="21"/>
      <c r="BC153" s="21"/>
      <c r="BD153" s="21"/>
      <c r="BE153" s="21"/>
    </row>
    <row r="154" spans="1:57" x14ac:dyDescent="0.25">
      <c r="A154" s="1"/>
      <c r="B154" s="1"/>
      <c r="Y154" s="21"/>
      <c r="Z154" s="21"/>
      <c r="AA154" s="21"/>
      <c r="AB154" s="21"/>
      <c r="AC154" s="21"/>
      <c r="AD154" s="21"/>
      <c r="AE154" s="21"/>
      <c r="AF154" s="21"/>
      <c r="AG154" s="21"/>
      <c r="AH154" s="21"/>
      <c r="AI154" s="21"/>
      <c r="AJ154" s="21"/>
      <c r="AK154" s="21"/>
      <c r="AL154" s="21"/>
      <c r="AM154" s="21"/>
      <c r="AN154" s="21"/>
      <c r="AO154" s="21"/>
      <c r="AP154" s="21"/>
      <c r="AQ154" s="21"/>
      <c r="AR154" s="21"/>
      <c r="AS154" s="21"/>
      <c r="AT154" s="21"/>
      <c r="AU154" s="21"/>
      <c r="AV154" s="21"/>
      <c r="AW154" s="21"/>
      <c r="AX154" s="21"/>
      <c r="AY154" s="21"/>
      <c r="AZ154" s="21"/>
      <c r="BA154" s="21"/>
      <c r="BB154" s="21"/>
      <c r="BC154" s="21"/>
      <c r="BD154" s="21"/>
      <c r="BE154" s="21"/>
    </row>
    <row r="155" spans="1:57" x14ac:dyDescent="0.25">
      <c r="A155" s="1"/>
      <c r="B155" s="1"/>
      <c r="Y155" s="21"/>
      <c r="Z155" s="21"/>
      <c r="AA155" s="21"/>
      <c r="AB155" s="21"/>
      <c r="AC155" s="21"/>
      <c r="AD155" s="21"/>
      <c r="AE155" s="21"/>
      <c r="AF155" s="21"/>
      <c r="AG155" s="21"/>
      <c r="AH155" s="21"/>
      <c r="AI155" s="21"/>
      <c r="AJ155" s="21"/>
      <c r="AK155" s="21"/>
      <c r="AL155" s="21"/>
      <c r="AM155" s="21"/>
      <c r="AN155" s="21"/>
      <c r="AO155" s="21"/>
      <c r="AP155" s="21"/>
      <c r="AQ155" s="21"/>
      <c r="AR155" s="21"/>
      <c r="AS155" s="21"/>
      <c r="AT155" s="21"/>
      <c r="AU155" s="21"/>
      <c r="AV155" s="21"/>
      <c r="AW155" s="21"/>
      <c r="AX155" s="21"/>
      <c r="AY155" s="21"/>
      <c r="AZ155" s="21"/>
      <c r="BA155" s="21"/>
      <c r="BB155" s="21"/>
      <c r="BC155" s="21"/>
      <c r="BD155" s="21"/>
      <c r="BE155" s="21"/>
    </row>
    <row r="156" spans="1:57" x14ac:dyDescent="0.25">
      <c r="A156" s="1"/>
      <c r="B156" s="1"/>
      <c r="Y156" s="21"/>
      <c r="Z156" s="21"/>
      <c r="AA156" s="21"/>
      <c r="AB156" s="21"/>
      <c r="AC156" s="21"/>
      <c r="AD156" s="21"/>
      <c r="AE156" s="21"/>
      <c r="AF156" s="21"/>
      <c r="AG156" s="21"/>
      <c r="AH156" s="21"/>
      <c r="AI156" s="21"/>
      <c r="AJ156" s="21"/>
      <c r="AK156" s="21"/>
      <c r="AL156" s="21"/>
      <c r="AM156" s="21"/>
      <c r="AN156" s="21"/>
      <c r="AO156" s="22"/>
      <c r="AP156" s="21"/>
      <c r="AQ156" s="21"/>
      <c r="AR156" s="21"/>
      <c r="AS156" s="21"/>
      <c r="AT156" s="21"/>
      <c r="AU156" s="21"/>
      <c r="AV156" s="21"/>
      <c r="AW156" s="21"/>
      <c r="AX156" s="21"/>
      <c r="AY156" s="21"/>
      <c r="AZ156" s="21"/>
      <c r="BA156" s="21"/>
      <c r="BB156" s="21"/>
      <c r="BC156" s="21"/>
      <c r="BD156" s="21"/>
      <c r="BE156" s="21"/>
    </row>
    <row r="157" spans="1:57" x14ac:dyDescent="0.25">
      <c r="A157" s="1"/>
      <c r="B157" s="1"/>
      <c r="Y157" s="21"/>
      <c r="Z157" s="21"/>
      <c r="AA157" s="21"/>
      <c r="AB157" s="21"/>
      <c r="AC157" s="21"/>
      <c r="AD157" s="21"/>
      <c r="AE157" s="21"/>
      <c r="AF157" s="21"/>
      <c r="AG157" s="21"/>
      <c r="AH157" s="21"/>
      <c r="AI157" s="21"/>
      <c r="AJ157" s="21"/>
      <c r="AK157" s="21"/>
      <c r="AL157" s="21"/>
      <c r="AM157" s="21"/>
      <c r="AN157" s="21"/>
      <c r="AO157" s="21"/>
      <c r="AP157" s="21"/>
      <c r="AQ157" s="21"/>
      <c r="AR157" s="21"/>
      <c r="AS157" s="21"/>
      <c r="AT157" s="21"/>
      <c r="AU157" s="21"/>
      <c r="AV157" s="21"/>
      <c r="AW157" s="21"/>
      <c r="AX157" s="21"/>
      <c r="AY157" s="21"/>
      <c r="AZ157" s="21"/>
      <c r="BA157" s="21"/>
      <c r="BB157" s="21"/>
      <c r="BC157" s="21"/>
      <c r="BD157" s="21"/>
      <c r="BE157" s="21"/>
    </row>
    <row r="158" spans="1:57" x14ac:dyDescent="0.25">
      <c r="A158" s="1"/>
      <c r="B158" s="1"/>
      <c r="Y158" s="21"/>
      <c r="Z158" s="21"/>
      <c r="AA158" s="21"/>
      <c r="AB158" s="21"/>
      <c r="AC158" s="21"/>
      <c r="AD158" s="21"/>
      <c r="AE158" s="21"/>
      <c r="AF158" s="21"/>
      <c r="AG158" s="21"/>
      <c r="AH158" s="21"/>
      <c r="AI158" s="21"/>
      <c r="AJ158" s="21"/>
      <c r="AK158" s="21"/>
      <c r="AL158" s="21"/>
      <c r="AM158" s="21"/>
      <c r="AN158" s="21"/>
      <c r="AO158" s="21"/>
      <c r="AP158" s="21"/>
      <c r="AQ158" s="21"/>
      <c r="AR158" s="21"/>
      <c r="AS158" s="21"/>
      <c r="AT158" s="21"/>
      <c r="AU158" s="21"/>
      <c r="AV158" s="21"/>
      <c r="AW158" s="21"/>
      <c r="AX158" s="21"/>
      <c r="AY158" s="21"/>
      <c r="AZ158" s="21"/>
      <c r="BA158" s="21"/>
      <c r="BB158" s="21"/>
      <c r="BC158" s="21"/>
      <c r="BD158" s="21"/>
      <c r="BE158" s="21"/>
    </row>
    <row r="159" spans="1:57" x14ac:dyDescent="0.25">
      <c r="A159" s="1"/>
      <c r="B159" s="1"/>
      <c r="Y159" s="21"/>
      <c r="Z159" s="21"/>
      <c r="AA159" s="21"/>
      <c r="AB159" s="21"/>
      <c r="AC159" s="21"/>
      <c r="AD159" s="21"/>
      <c r="AE159" s="21"/>
      <c r="AF159" s="21"/>
      <c r="AG159" s="21"/>
      <c r="AH159" s="21"/>
      <c r="AI159" s="21"/>
      <c r="AJ159" s="21"/>
      <c r="AK159" s="21"/>
      <c r="AL159" s="21"/>
      <c r="AM159" s="21"/>
      <c r="AN159" s="21"/>
      <c r="AO159" s="22"/>
      <c r="AP159" s="21"/>
      <c r="AQ159" s="21"/>
      <c r="AR159" s="21"/>
      <c r="AS159" s="21"/>
      <c r="AT159" s="21"/>
      <c r="AU159" s="21"/>
      <c r="AV159" s="21"/>
      <c r="AW159" s="21"/>
      <c r="AX159" s="21"/>
      <c r="AY159" s="21"/>
      <c r="AZ159" s="21"/>
      <c r="BA159" s="21"/>
      <c r="BB159" s="21"/>
      <c r="BC159" s="21"/>
      <c r="BD159" s="21"/>
      <c r="BE159" s="21"/>
    </row>
    <row r="160" spans="1:57" x14ac:dyDescent="0.25">
      <c r="A160" s="1"/>
      <c r="B160" s="1"/>
      <c r="Y160" s="21"/>
      <c r="Z160" s="21"/>
      <c r="AA160" s="21"/>
      <c r="AB160" s="21"/>
      <c r="AC160" s="21"/>
      <c r="AD160" s="21"/>
      <c r="AE160" s="21"/>
      <c r="AF160" s="21"/>
      <c r="AG160" s="21"/>
      <c r="AH160" s="21"/>
      <c r="AI160" s="21"/>
      <c r="AJ160" s="21"/>
      <c r="AK160" s="21"/>
      <c r="AL160" s="21"/>
      <c r="AM160" s="21"/>
      <c r="AN160" s="21"/>
      <c r="AO160" s="21"/>
      <c r="AP160" s="21"/>
      <c r="AQ160" s="21"/>
      <c r="AR160" s="21"/>
      <c r="AS160" s="21"/>
      <c r="AT160" s="21"/>
      <c r="AU160" s="21"/>
      <c r="AV160" s="21"/>
      <c r="AW160" s="21"/>
      <c r="AX160" s="21"/>
      <c r="AY160" s="21"/>
      <c r="AZ160" s="21"/>
      <c r="BA160" s="21"/>
      <c r="BB160" s="21"/>
      <c r="BC160" s="21"/>
      <c r="BD160" s="21"/>
      <c r="BE160" s="21"/>
    </row>
    <row r="161" spans="1:57" x14ac:dyDescent="0.25">
      <c r="A161" s="1"/>
      <c r="B161" s="1"/>
      <c r="Y161" s="21"/>
      <c r="Z161" s="21"/>
      <c r="AA161" s="21"/>
      <c r="AB161" s="21"/>
      <c r="AC161" s="21"/>
      <c r="AD161" s="21"/>
      <c r="AE161" s="21"/>
      <c r="AF161" s="21"/>
      <c r="AG161" s="21"/>
      <c r="AH161" s="21"/>
      <c r="AI161" s="21"/>
      <c r="AJ161" s="21"/>
      <c r="AK161" s="21"/>
      <c r="AL161" s="21"/>
      <c r="AM161" s="21"/>
      <c r="AN161" s="21"/>
      <c r="AO161" s="21"/>
      <c r="AP161" s="21"/>
      <c r="AQ161" s="21"/>
      <c r="AR161" s="21"/>
      <c r="AS161" s="21"/>
      <c r="AT161" s="21"/>
      <c r="AU161" s="21"/>
      <c r="AV161" s="21"/>
      <c r="AW161" s="21"/>
      <c r="AX161" s="21"/>
      <c r="AY161" s="21"/>
      <c r="AZ161" s="21"/>
      <c r="BA161" s="21"/>
      <c r="BB161" s="21"/>
      <c r="BC161" s="21"/>
      <c r="BD161" s="21"/>
      <c r="BE161" s="21"/>
    </row>
    <row r="162" spans="1:57" x14ac:dyDescent="0.25">
      <c r="A162" s="1"/>
      <c r="B162" s="1"/>
      <c r="Y162" s="21"/>
      <c r="Z162" s="21"/>
      <c r="AA162" s="21"/>
      <c r="AB162" s="21"/>
      <c r="AC162" s="21"/>
      <c r="AD162" s="21"/>
      <c r="AE162" s="21"/>
      <c r="AF162" s="21"/>
      <c r="AG162" s="21"/>
      <c r="AH162" s="21"/>
      <c r="AI162" s="21"/>
      <c r="AJ162" s="21"/>
      <c r="AK162" s="21"/>
      <c r="AL162" s="21"/>
      <c r="AM162" s="21"/>
      <c r="AN162" s="21"/>
      <c r="AO162" s="22"/>
      <c r="AP162" s="21"/>
      <c r="AQ162" s="21"/>
      <c r="AR162" s="21"/>
      <c r="AS162" s="21"/>
      <c r="AT162" s="21"/>
      <c r="AU162" s="21"/>
      <c r="AV162" s="21"/>
      <c r="AW162" s="21"/>
      <c r="AX162" s="21"/>
      <c r="AY162" s="21"/>
      <c r="AZ162" s="21"/>
      <c r="BA162" s="21"/>
      <c r="BB162" s="21"/>
      <c r="BC162" s="21"/>
      <c r="BD162" s="21"/>
      <c r="BE162" s="21"/>
    </row>
    <row r="163" spans="1:57" x14ac:dyDescent="0.25">
      <c r="A163" s="1"/>
      <c r="B163" s="1"/>
      <c r="Y163" s="21"/>
      <c r="Z163" s="21"/>
      <c r="AA163" s="21"/>
      <c r="AB163" s="21"/>
      <c r="AC163" s="21"/>
      <c r="AD163" s="21"/>
      <c r="AE163" s="21"/>
      <c r="AF163" s="21"/>
      <c r="AG163" s="21"/>
      <c r="AH163" s="21"/>
      <c r="AI163" s="21"/>
      <c r="AJ163" s="21"/>
      <c r="AK163" s="21"/>
      <c r="AL163" s="21"/>
      <c r="AM163" s="21"/>
      <c r="AN163" s="21"/>
      <c r="AO163" s="21"/>
      <c r="AP163" s="21"/>
      <c r="AQ163" s="21"/>
      <c r="AR163" s="21"/>
      <c r="AS163" s="21"/>
      <c r="AT163" s="21"/>
      <c r="AU163" s="21"/>
      <c r="AV163" s="21"/>
      <c r="AW163" s="21"/>
      <c r="AX163" s="21"/>
      <c r="AY163" s="21"/>
      <c r="AZ163" s="21"/>
      <c r="BA163" s="21"/>
      <c r="BB163" s="21"/>
      <c r="BC163" s="21"/>
      <c r="BD163" s="21"/>
      <c r="BE163" s="21"/>
    </row>
    <row r="164" spans="1:57" x14ac:dyDescent="0.25">
      <c r="A164" s="1"/>
      <c r="B164" s="1"/>
    </row>
    <row r="165" spans="1:57" x14ac:dyDescent="0.25">
      <c r="A165" s="1"/>
      <c r="B165" s="1"/>
    </row>
    <row r="166" spans="1:57" x14ac:dyDescent="0.25">
      <c r="A166" s="1"/>
      <c r="B166" s="1"/>
    </row>
    <row r="167" spans="1:57" x14ac:dyDescent="0.25">
      <c r="A167" s="1"/>
      <c r="B167" s="1"/>
    </row>
    <row r="168" spans="1:57" x14ac:dyDescent="0.25">
      <c r="A168" s="1"/>
      <c r="B168" s="1"/>
    </row>
    <row r="169" spans="1:57" x14ac:dyDescent="0.25">
      <c r="A169" s="1"/>
    </row>
    <row r="170" spans="1:57" x14ac:dyDescent="0.25">
      <c r="A170" s="1"/>
    </row>
    <row r="171" spans="1:57" x14ac:dyDescent="0.25">
      <c r="A171" s="1"/>
    </row>
  </sheetData>
  <mergeCells count="96">
    <mergeCell ref="A7:P7"/>
    <mergeCell ref="D9:O9"/>
    <mergeCell ref="D10:O10"/>
    <mergeCell ref="E13:H13"/>
    <mergeCell ref="E14:H14"/>
    <mergeCell ref="D12:J12"/>
    <mergeCell ref="E15:H15"/>
    <mergeCell ref="E16:H16"/>
    <mergeCell ref="E17:H17"/>
    <mergeCell ref="E18:H18"/>
    <mergeCell ref="E19:H19"/>
    <mergeCell ref="D31:H31"/>
    <mergeCell ref="G32:H32"/>
    <mergeCell ref="D33:D34"/>
    <mergeCell ref="M21:O21"/>
    <mergeCell ref="K22:L22"/>
    <mergeCell ref="M22:O22"/>
    <mergeCell ref="K23:L23"/>
    <mergeCell ref="M23:O23"/>
    <mergeCell ref="K24:L24"/>
    <mergeCell ref="M24:O24"/>
    <mergeCell ref="K21:L21"/>
    <mergeCell ref="M35:M36"/>
    <mergeCell ref="E37:E38"/>
    <mergeCell ref="F37:F38"/>
    <mergeCell ref="G37:G38"/>
    <mergeCell ref="H37:H38"/>
    <mergeCell ref="D35:D42"/>
    <mergeCell ref="E35:E36"/>
    <mergeCell ref="F35:F36"/>
    <mergeCell ref="G35:G36"/>
    <mergeCell ref="H35:H36"/>
    <mergeCell ref="I37:I38"/>
    <mergeCell ref="K37:K38"/>
    <mergeCell ref="L37:L38"/>
    <mergeCell ref="M37:M38"/>
    <mergeCell ref="E39:E40"/>
    <mergeCell ref="F39:F40"/>
    <mergeCell ref="G39:G40"/>
    <mergeCell ref="H39:H40"/>
    <mergeCell ref="I39:I40"/>
    <mergeCell ref="K39:K40"/>
    <mergeCell ref="L39:L40"/>
    <mergeCell ref="M39:M40"/>
    <mergeCell ref="E41:E42"/>
    <mergeCell ref="F41:F42"/>
    <mergeCell ref="G41:G42"/>
    <mergeCell ref="H41:H42"/>
    <mergeCell ref="I41:I42"/>
    <mergeCell ref="K41:K42"/>
    <mergeCell ref="L41:L42"/>
    <mergeCell ref="M41:M42"/>
    <mergeCell ref="D43:D48"/>
    <mergeCell ref="E43:E44"/>
    <mergeCell ref="F43:F44"/>
    <mergeCell ref="G43:G44"/>
    <mergeCell ref="H43:H44"/>
    <mergeCell ref="L43:L44"/>
    <mergeCell ref="M43:M44"/>
    <mergeCell ref="E45:E46"/>
    <mergeCell ref="F45:F46"/>
    <mergeCell ref="G45:G46"/>
    <mergeCell ref="H45:H46"/>
    <mergeCell ref="I45:I46"/>
    <mergeCell ref="K45:K46"/>
    <mergeCell ref="L45:L46"/>
    <mergeCell ref="I43:I44"/>
    <mergeCell ref="E47:E48"/>
    <mergeCell ref="F47:F48"/>
    <mergeCell ref="G47:G48"/>
    <mergeCell ref="H47:H48"/>
    <mergeCell ref="K43:K44"/>
    <mergeCell ref="AM10:AV10"/>
    <mergeCell ref="AA10:AI10"/>
    <mergeCell ref="J31:N31"/>
    <mergeCell ref="M32:N32"/>
    <mergeCell ref="J33:J34"/>
    <mergeCell ref="K25:O25"/>
    <mergeCell ref="K26:O26"/>
    <mergeCell ref="I18:J18"/>
    <mergeCell ref="AK12:AM12"/>
    <mergeCell ref="J43:J48"/>
    <mergeCell ref="N43:N44"/>
    <mergeCell ref="N45:N46"/>
    <mergeCell ref="K47:K48"/>
    <mergeCell ref="L47:L48"/>
    <mergeCell ref="M47:M48"/>
    <mergeCell ref="N47:N48"/>
    <mergeCell ref="K35:K36"/>
    <mergeCell ref="L35:L36"/>
    <mergeCell ref="N35:N36"/>
    <mergeCell ref="N37:N38"/>
    <mergeCell ref="N39:N40"/>
    <mergeCell ref="N41:N42"/>
    <mergeCell ref="J35:J42"/>
    <mergeCell ref="M45:M46"/>
  </mergeCells>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Investment vs Opportunity Cost</vt:lpstr>
      <vt:lpstr>Investment vs Investment</vt:lpstr>
    </vt:vector>
  </TitlesOfParts>
  <Company>Microsoft</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Michael Graham</dc:creator>
  <cp:lastModifiedBy>Michael</cp:lastModifiedBy>
  <dcterms:created xsi:type="dcterms:W3CDTF">2012-04-12T14:22:55Z</dcterms:created>
  <dcterms:modified xsi:type="dcterms:W3CDTF">2015-08-21T19:05:00Z</dcterms:modified>
</cp:coreProperties>
</file>